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0"/>
  </bookViews>
  <sheets>
    <sheet name="Отбор проб торфа" sheetId="1" r:id="rId1"/>
  </sheets>
  <definedNames/>
  <calcPr fullCalcOnLoad="1"/>
</workbook>
</file>

<file path=xl/sharedStrings.xml><?xml version="1.0" encoding="utf-8"?>
<sst xmlns="http://schemas.openxmlformats.org/spreadsheetml/2006/main" count="257" uniqueCount="154">
  <si>
    <t xml:space="preserve">Основных расходов по статье "Износ" </t>
  </si>
  <si>
    <t>Коли-чество единиц</t>
  </si>
  <si>
    <t>Стул походный складной</t>
  </si>
  <si>
    <t>Замок висячий</t>
  </si>
  <si>
    <t>Капельница для кислоты</t>
  </si>
  <si>
    <t>Журналы разные</t>
  </si>
  <si>
    <t>Бланки разные</t>
  </si>
  <si>
    <t>(на 1 год, руб.)</t>
  </si>
  <si>
    <t>Черенок для лопат</t>
  </si>
  <si>
    <t>Бидон 3 л</t>
  </si>
  <si>
    <t>Ложки разливные</t>
  </si>
  <si>
    <t>Очки предохранительные</t>
  </si>
  <si>
    <t>Печки походные</t>
  </si>
  <si>
    <t>Примус "Шмель-4"</t>
  </si>
  <si>
    <t>Радиоприемник ВЭФ-206</t>
  </si>
  <si>
    <t>Сковородка</t>
  </si>
  <si>
    <t>Тазы эмалированные</t>
  </si>
  <si>
    <t>Чайник</t>
  </si>
  <si>
    <t>Микрокалькулятор "Электроника"</t>
  </si>
  <si>
    <t>Кастрюли</t>
  </si>
  <si>
    <t>Компасы наручные</t>
  </si>
  <si>
    <t>Нож кухонный</t>
  </si>
  <si>
    <t>%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</si>
  <si>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отряда</t>
    </r>
  </si>
  <si>
    <t>Пинцет</t>
  </si>
  <si>
    <t>Нож перочинный</t>
  </si>
  <si>
    <t>Годо-вая норма износа, %</t>
  </si>
  <si>
    <t>Бирки фанерные</t>
  </si>
  <si>
    <t>Бумага упаковочная</t>
  </si>
  <si>
    <t>(на 1 смену, руб.)</t>
  </si>
  <si>
    <t>Коэффи-циент на резерв обо-рудования</t>
  </si>
  <si>
    <t>Кровать раскладная походная</t>
  </si>
  <si>
    <t>Стол походный складной</t>
  </si>
  <si>
    <t>Услуги</t>
  </si>
  <si>
    <t>Краска масляная</t>
  </si>
  <si>
    <t>кв. м</t>
  </si>
  <si>
    <t>Пример расчета единичной сметной расценки по ССН 8</t>
  </si>
  <si>
    <t>Отбор проб торфа массой 0,4 кг</t>
  </si>
  <si>
    <t>Техник 1 категории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</si>
  <si>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</si>
  <si>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</si>
  <si>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</si>
  <si>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по нормам амортиза-ции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</si>
  <si>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</si>
  <si>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</si>
  <si>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</si>
  <si>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</si>
  <si>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</si>
  <si>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</si>
  <si>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</si>
  <si>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</si>
  <si>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</si>
  <si>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</si>
  <si>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t xml:space="preserve">Норма длительности выполнения данной работы, смена - </t>
  </si>
  <si>
    <t>Отчисления на обязательное медицинское страхование, %</t>
  </si>
  <si>
    <t>Веревка хозяйственная</t>
  </si>
  <si>
    <t>(на 1 пробу, руб.)</t>
  </si>
  <si>
    <t>(поправочный коэффициент к нормам времени - 1,16)</t>
  </si>
  <si>
    <t>(на 100 проб, руб.)</t>
  </si>
  <si>
    <t>Бумага пергамент</t>
  </si>
  <si>
    <t>Бумага промокательная</t>
  </si>
  <si>
    <t>Ведомости разные</t>
  </si>
  <si>
    <t>Гвозди разные 2х40 мм</t>
  </si>
  <si>
    <t>Жетоны алюминиевые</t>
  </si>
  <si>
    <t>Проволока</t>
  </si>
  <si>
    <t>Водорода перекись 30%</t>
  </si>
  <si>
    <t>Кислота соляная 10%</t>
  </si>
  <si>
    <t>Лента полиэтиленовая с липким слоем</t>
  </si>
  <si>
    <t>Мешки из полиэтиленовой пленки</t>
  </si>
  <si>
    <t>Нитки суровые</t>
  </si>
  <si>
    <t>Ящики разные</t>
  </si>
  <si>
    <t>рулон (40 м)</t>
  </si>
  <si>
    <t>тюбик</t>
  </si>
  <si>
    <t>1000 м</t>
  </si>
  <si>
    <t>Канцтовары</t>
  </si>
  <si>
    <t>Фонарь карманный</t>
  </si>
  <si>
    <t>Сумка полевая брезентовая</t>
  </si>
  <si>
    <t>Базы оцинкованные</t>
  </si>
  <si>
    <t>Рюкзак</t>
  </si>
  <si>
    <t>Кошма</t>
  </si>
  <si>
    <t xml:space="preserve">Брезент </t>
  </si>
  <si>
    <t>Полог марлевый</t>
  </si>
  <si>
    <t>Бидоны для керосина</t>
  </si>
  <si>
    <t>Лопаты железные</t>
  </si>
  <si>
    <t>Мешки продуктовые брезентов.</t>
  </si>
  <si>
    <t>Часы</t>
  </si>
  <si>
    <t>Фляги молочные</t>
  </si>
  <si>
    <t>Аптечки первой помощи</t>
  </si>
  <si>
    <t>Ведра разные</t>
  </si>
  <si>
    <t>Лыжи охотничьи</t>
  </si>
  <si>
    <t>Накомарники из бязи</t>
  </si>
  <si>
    <t>Плита газовая с баллонами</t>
  </si>
  <si>
    <t>Топоры плотничьи</t>
  </si>
  <si>
    <t>Буры пробоотборные</t>
  </si>
  <si>
    <t>Весы технические</t>
  </si>
  <si>
    <t>Иглы препаровальные</t>
  </si>
  <si>
    <t>Канистры металлические емкостью 20 л</t>
  </si>
  <si>
    <t>Кружки алюминиевые</t>
  </si>
  <si>
    <t>лампа паяльная</t>
  </si>
  <si>
    <t>Ломы массой 4 кг</t>
  </si>
  <si>
    <t>Пипетки</t>
  </si>
  <si>
    <t>Чашки фарфоровые</t>
  </si>
  <si>
    <t>Шпатель</t>
  </si>
  <si>
    <t>Ящики для инструмента</t>
  </si>
  <si>
    <t>Стекла покровные</t>
  </si>
  <si>
    <t>Стекла предметные</t>
  </si>
  <si>
    <t>Лупа увеличительная</t>
  </si>
  <si>
    <t>Мешок спальный ватный с вкл.</t>
  </si>
  <si>
    <t>100 шт</t>
  </si>
  <si>
    <t>Палатка 4-местная</t>
  </si>
  <si>
    <t>Микроскоп биологический</t>
  </si>
  <si>
    <t>единичной сметной расценки  на отбор проб торфа</t>
  </si>
  <si>
    <t>(1 проба, руб.)</t>
  </si>
  <si>
    <t>(с учетом k=1,16)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</si>
  <si>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</si>
  <si>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</si>
  <si>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</si>
  <si>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</si>
  <si>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</si>
  <si>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</si>
  <si>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</si>
  <si>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</si>
  <si>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</si>
  <si>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</si>
  <si>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</si>
  <si>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</si>
  <si>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</si>
  <si>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</si>
  <si>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</si>
  <si>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</si>
  <si>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</si>
  <si>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</si>
  <si>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</si>
  <si>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</si>
  <si>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</si>
  <si>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</si>
  <si>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</si>
  <si>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</si>
  <si>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</si>
  <si>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</si>
  <si>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Рабочий 3 разряда</t>
  </si>
  <si>
    <t xml:space="preserve">Основных расходов по статье "Материалы" 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</si>
  <si>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</si>
  <si>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</si>
  <si>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</si>
  <si>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</si>
  <si>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</si>
  <si>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</si>
  <si>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шт</t>
  </si>
  <si>
    <t>Шпагат</t>
  </si>
  <si>
    <t>кг</t>
  </si>
  <si>
    <t>Бумага калька</t>
  </si>
  <si>
    <t>Амортизация</t>
  </si>
  <si>
    <t>Производственный транспорт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</si>
</sst>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6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171" fontId="0" fillId="0" borderId="2" xfId="0" applyNumberFormat="1" applyBorder="1" applyAlignment="1">
      <alignment horizontal="center" vertical="center" wrapText="1"/>
    </xf>
    <xf numFmtId="171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3"/>
  <sheetViews>
    <sheetView tabSelected="1" workbookViewId="0" topLeftCell="A147">
      <selection activeCell="AC161" sqref="AC161"/>
    </sheetView>
  </sheetViews>
  <sheetFormatPr defaultColWidth="9.00390625" defaultRowHeight="12.75"/>
  <cols>
    <col min="1" max="16384" width="3.75390625" style="0" customWidth="1"/>
  </cols>
  <sheetData>
    <row r="1" spans="1:23" ht="15.7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25.5" customHeight="1">
      <c r="A3" s="36" t="s">
        <v>114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56" t="s">
        <v>115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 t="s">
        <v>116</v>
      </c>
      <c r="T5" s="56"/>
      <c r="U5" s="56"/>
      <c r="V5" s="56"/>
      <c r="W5" s="56"/>
    </row>
    <row r="6" spans="1:23" ht="12.75">
      <c r="A6" s="7" t="s">
        <v>117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3"/>
      <c r="S6" s="20">
        <v>1</v>
      </c>
      <c r="T6" s="20"/>
      <c r="U6" s="20"/>
      <c r="V6" s="20"/>
      <c r="W6" s="20"/>
    </row>
    <row r="7" spans="1:23" ht="12.75">
      <c r="A7" s="43" t="s">
        <v>119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50">
        <v>0.079</v>
      </c>
      <c r="T7" s="50"/>
      <c r="U7" s="50"/>
      <c r="V7" s="50"/>
      <c r="W7" s="50"/>
    </row>
    <row r="8" spans="1:23" ht="12.75">
      <c r="A8" s="43" t="s">
        <v>120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50">
        <v>0.37</v>
      </c>
      <c r="T8" s="50"/>
      <c r="U8" s="50"/>
      <c r="V8" s="50"/>
      <c r="W8" s="50"/>
    </row>
    <row r="9" spans="1:23" ht="12.75">
      <c r="A9" s="43" t="s">
        <v>54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50">
        <v>0</v>
      </c>
      <c r="T9" s="50"/>
      <c r="U9" s="50"/>
      <c r="V9" s="50"/>
      <c r="W9" s="50"/>
    </row>
    <row r="10" spans="1:23" ht="12.75">
      <c r="A10" s="43" t="s">
        <v>121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4"/>
      <c r="T10" s="24"/>
      <c r="U10" s="24"/>
      <c r="V10" s="24"/>
      <c r="W10" s="24"/>
    </row>
    <row r="11" spans="1:23" ht="12.75">
      <c r="A11" s="43" t="s">
        <v>122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4">
        <v>1.087</v>
      </c>
      <c r="T11" s="54"/>
      <c r="U11" s="54"/>
      <c r="V11" s="54"/>
      <c r="W11" s="54"/>
    </row>
    <row r="12" spans="1:23" ht="12.75">
      <c r="A12" s="43" t="s">
        <v>123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4">
        <v>1.071</v>
      </c>
      <c r="T12" s="54"/>
      <c r="U12" s="54"/>
      <c r="V12" s="54"/>
      <c r="W12" s="54"/>
    </row>
    <row r="13" spans="1:23" ht="12.75">
      <c r="A13" s="43" t="s">
        <v>124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50">
        <v>0.226</v>
      </c>
      <c r="T13" s="50"/>
      <c r="U13" s="50"/>
      <c r="V13" s="50"/>
      <c r="W13" s="50"/>
    </row>
    <row r="14" spans="1:23" ht="12.75">
      <c r="A14" s="43" t="s">
        <v>125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50">
        <v>0.14</v>
      </c>
      <c r="T14" s="50"/>
      <c r="U14" s="50"/>
      <c r="V14" s="50"/>
      <c r="W14" s="50"/>
    </row>
    <row r="15" spans="1:23" ht="12.75">
      <c r="A15" s="43" t="s">
        <v>52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24">
        <v>25.4</v>
      </c>
      <c r="T15" s="24"/>
      <c r="U15" s="24"/>
      <c r="V15" s="24"/>
      <c r="W15" s="24"/>
    </row>
    <row r="17" spans="1:23" ht="15.75">
      <c r="A17" s="71" t="s">
        <v>37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9" spans="1:23" ht="12.75">
      <c r="A19" s="36" t="s">
        <v>126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12.75">
      <c r="A20" s="36" t="s">
        <v>127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23" ht="12.75">
      <c r="A21" s="36" t="s">
        <v>57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12.75">
      <c r="A22" s="36" t="s">
        <v>56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31" t="s">
        <v>128</v>
      </c>
      <c r="B24" s="11" t="s">
        <v>134</v>
      </c>
      <c r="C24" s="12"/>
      <c r="D24" s="12"/>
      <c r="E24" s="12"/>
      <c r="F24" s="12"/>
      <c r="G24" s="12"/>
      <c r="H24" s="12"/>
      <c r="I24" s="12"/>
      <c r="J24" s="13"/>
      <c r="K24" s="11" t="s">
        <v>133</v>
      </c>
      <c r="L24" s="12"/>
      <c r="M24" s="12"/>
      <c r="N24" s="13"/>
      <c r="O24" s="11" t="s">
        <v>132</v>
      </c>
      <c r="P24" s="12"/>
      <c r="Q24" s="13"/>
      <c r="R24" s="21" t="s">
        <v>131</v>
      </c>
      <c r="S24" s="22"/>
      <c r="T24" s="22"/>
      <c r="U24" s="22"/>
      <c r="V24" s="22"/>
      <c r="W24" s="9"/>
    </row>
    <row r="25" spans="1:23" ht="12.75">
      <c r="A25" s="32"/>
      <c r="B25" s="14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5"/>
      <c r="N25" s="16"/>
      <c r="O25" s="14"/>
      <c r="P25" s="15"/>
      <c r="Q25" s="16"/>
      <c r="R25" s="11" t="s">
        <v>129</v>
      </c>
      <c r="S25" s="12"/>
      <c r="T25" s="13"/>
      <c r="U25" s="11" t="s">
        <v>130</v>
      </c>
      <c r="V25" s="12"/>
      <c r="W25" s="13"/>
    </row>
    <row r="26" spans="1:23" ht="27.75" customHeight="1">
      <c r="A26" s="33"/>
      <c r="B26" s="17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8"/>
      <c r="N26" s="19"/>
      <c r="O26" s="17"/>
      <c r="P26" s="18"/>
      <c r="Q26" s="19"/>
      <c r="R26" s="17"/>
      <c r="S26" s="18"/>
      <c r="T26" s="19"/>
      <c r="U26" s="17"/>
      <c r="V26" s="18"/>
      <c r="W26" s="19"/>
    </row>
    <row r="27" spans="1:23" ht="12.75">
      <c r="A27" s="4">
        <v>1</v>
      </c>
      <c r="B27" s="10">
        <v>2</v>
      </c>
      <c r="C27" s="10"/>
      <c r="D27" s="10"/>
      <c r="E27" s="10"/>
      <c r="F27" s="10"/>
      <c r="G27" s="10"/>
      <c r="H27" s="10"/>
      <c r="I27" s="10"/>
      <c r="J27" s="10"/>
      <c r="K27" s="10">
        <v>3</v>
      </c>
      <c r="L27" s="10"/>
      <c r="M27" s="10"/>
      <c r="N27" s="10"/>
      <c r="O27" s="10">
        <v>4</v>
      </c>
      <c r="P27" s="10"/>
      <c r="Q27" s="10"/>
      <c r="R27" s="10">
        <v>5</v>
      </c>
      <c r="S27" s="10"/>
      <c r="T27" s="10"/>
      <c r="U27" s="10">
        <v>6</v>
      </c>
      <c r="V27" s="10"/>
      <c r="W27" s="10"/>
    </row>
    <row r="28" spans="1:23" ht="25.5" customHeight="1">
      <c r="A28" s="66">
        <v>1</v>
      </c>
      <c r="B28" s="69" t="s">
        <v>23</v>
      </c>
      <c r="C28" s="8"/>
      <c r="D28" s="8"/>
      <c r="E28" s="8"/>
      <c r="F28" s="8"/>
      <c r="G28" s="8"/>
      <c r="H28" s="8"/>
      <c r="I28" s="8"/>
      <c r="J28" s="23"/>
      <c r="K28" s="70">
        <f>0.006*1.16</f>
        <v>0.00696</v>
      </c>
      <c r="L28" s="70"/>
      <c r="M28" s="70"/>
      <c r="N28" s="70"/>
      <c r="O28" s="62">
        <f>29.35*6.65</f>
        <v>195.1775</v>
      </c>
      <c r="P28" s="62"/>
      <c r="Q28" s="62"/>
      <c r="R28" s="62">
        <f>K28*O28</f>
        <v>1.3584354</v>
      </c>
      <c r="S28" s="62"/>
      <c r="T28" s="62"/>
      <c r="U28" s="62">
        <f>R28*$S$6</f>
        <v>1.3584354</v>
      </c>
      <c r="V28" s="62"/>
      <c r="W28" s="62"/>
    </row>
    <row r="29" spans="1:23" ht="12.75">
      <c r="A29" s="67"/>
      <c r="B29" s="43" t="s">
        <v>38</v>
      </c>
      <c r="C29" s="43"/>
      <c r="D29" s="43"/>
      <c r="E29" s="43"/>
      <c r="F29" s="43"/>
      <c r="G29" s="43"/>
      <c r="H29" s="43"/>
      <c r="I29" s="43"/>
      <c r="J29" s="43"/>
      <c r="K29" s="54">
        <f>0.022*1.16</f>
        <v>0.025519999999999998</v>
      </c>
      <c r="L29" s="54"/>
      <c r="M29" s="54"/>
      <c r="N29" s="54"/>
      <c r="O29" s="20">
        <f>20.23*6.65</f>
        <v>134.5295</v>
      </c>
      <c r="P29" s="20"/>
      <c r="Q29" s="20"/>
      <c r="R29" s="62">
        <f>K29*O29</f>
        <v>3.43319284</v>
      </c>
      <c r="S29" s="62"/>
      <c r="T29" s="62"/>
      <c r="U29" s="62">
        <f>R29*$S$6</f>
        <v>3.43319284</v>
      </c>
      <c r="V29" s="62"/>
      <c r="W29" s="62"/>
    </row>
    <row r="30" spans="1:23" ht="12.75">
      <c r="A30" s="67"/>
      <c r="B30" s="63" t="s">
        <v>140</v>
      </c>
      <c r="C30" s="63"/>
      <c r="D30" s="63"/>
      <c r="E30" s="63"/>
      <c r="F30" s="63"/>
      <c r="G30" s="63"/>
      <c r="H30" s="63"/>
      <c r="I30" s="63"/>
      <c r="J30" s="63"/>
      <c r="K30" s="64">
        <f>0.066*1.16</f>
        <v>0.07656</v>
      </c>
      <c r="L30" s="64"/>
      <c r="M30" s="64"/>
      <c r="N30" s="64"/>
      <c r="O30" s="65">
        <f>12.42*6.65</f>
        <v>82.593</v>
      </c>
      <c r="P30" s="65"/>
      <c r="Q30" s="65"/>
      <c r="R30" s="62">
        <f>K30*O30</f>
        <v>6.32332008</v>
      </c>
      <c r="S30" s="62"/>
      <c r="T30" s="62"/>
      <c r="U30" s="62">
        <f>R30*$S$6</f>
        <v>6.32332008</v>
      </c>
      <c r="V30" s="62"/>
      <c r="W30" s="62"/>
    </row>
    <row r="31" spans="1:23" ht="12.75" hidden="1">
      <c r="A31" s="67"/>
      <c r="B31" s="43"/>
      <c r="C31" s="43"/>
      <c r="D31" s="43"/>
      <c r="E31" s="43"/>
      <c r="F31" s="43"/>
      <c r="G31" s="43"/>
      <c r="H31" s="43"/>
      <c r="I31" s="43"/>
      <c r="J31" s="43"/>
      <c r="K31" s="20"/>
      <c r="L31" s="20"/>
      <c r="M31" s="20"/>
      <c r="N31" s="20"/>
      <c r="O31" s="20"/>
      <c r="P31" s="20"/>
      <c r="Q31" s="20"/>
      <c r="R31" s="62"/>
      <c r="S31" s="62"/>
      <c r="T31" s="62"/>
      <c r="U31" s="62"/>
      <c r="V31" s="62"/>
      <c r="W31" s="62"/>
    </row>
    <row r="32" spans="1:23" ht="12.75" hidden="1">
      <c r="A32" s="67"/>
      <c r="B32" s="43"/>
      <c r="C32" s="43"/>
      <c r="D32" s="43"/>
      <c r="E32" s="43"/>
      <c r="F32" s="43"/>
      <c r="G32" s="43"/>
      <c r="H32" s="43"/>
      <c r="I32" s="43"/>
      <c r="J32" s="43"/>
      <c r="K32" s="20"/>
      <c r="L32" s="20"/>
      <c r="M32" s="20"/>
      <c r="N32" s="20"/>
      <c r="O32" s="20"/>
      <c r="P32" s="20"/>
      <c r="Q32" s="20"/>
      <c r="R32" s="62"/>
      <c r="S32" s="62"/>
      <c r="T32" s="62"/>
      <c r="U32" s="62"/>
      <c r="V32" s="62"/>
      <c r="W32" s="62"/>
    </row>
    <row r="33" spans="1:23" ht="12.75" hidden="1">
      <c r="A33" s="68"/>
      <c r="B33" s="60"/>
      <c r="C33" s="60"/>
      <c r="D33" s="60"/>
      <c r="E33" s="60"/>
      <c r="F33" s="60"/>
      <c r="G33" s="60"/>
      <c r="H33" s="60"/>
      <c r="I33" s="60"/>
      <c r="J33" s="60"/>
      <c r="K33" s="61"/>
      <c r="L33" s="61"/>
      <c r="M33" s="61"/>
      <c r="N33" s="61"/>
      <c r="O33" s="61"/>
      <c r="P33" s="61"/>
      <c r="Q33" s="61"/>
      <c r="R33" s="59"/>
      <c r="S33" s="59"/>
      <c r="T33" s="59"/>
      <c r="U33" s="59"/>
      <c r="V33" s="59"/>
      <c r="W33" s="59"/>
    </row>
    <row r="34" spans="1:23" ht="12.75">
      <c r="A34" s="3"/>
      <c r="B34" s="55" t="s">
        <v>135</v>
      </c>
      <c r="C34" s="55"/>
      <c r="D34" s="55"/>
      <c r="E34" s="55"/>
      <c r="F34" s="55"/>
      <c r="G34" s="55"/>
      <c r="H34" s="55"/>
      <c r="I34" s="55"/>
      <c r="J34" s="55"/>
      <c r="K34" s="57">
        <f>SUM(K28:N31)</f>
        <v>0.10904</v>
      </c>
      <c r="L34" s="56"/>
      <c r="M34" s="56"/>
      <c r="N34" s="56"/>
      <c r="O34" s="56" t="s">
        <v>139</v>
      </c>
      <c r="P34" s="56"/>
      <c r="Q34" s="56"/>
      <c r="R34" s="57">
        <f>SUM(R28:T31)</f>
        <v>11.11494832</v>
      </c>
      <c r="S34" s="56"/>
      <c r="T34" s="56"/>
      <c r="U34" s="57">
        <f>SUM(U28:W31)</f>
        <v>11.11494832</v>
      </c>
      <c r="V34" s="56"/>
      <c r="W34" s="56"/>
    </row>
    <row r="35" spans="1:23" ht="13.5" customHeight="1">
      <c r="A35" s="2">
        <v>2</v>
      </c>
      <c r="B35" s="43" t="s">
        <v>118</v>
      </c>
      <c r="C35" s="43"/>
      <c r="D35" s="43"/>
      <c r="E35" s="43"/>
      <c r="F35" s="43"/>
      <c r="G35" s="43"/>
      <c r="H35" s="43"/>
      <c r="I35" s="43"/>
      <c r="J35" s="43"/>
      <c r="K35" s="24" t="s">
        <v>139</v>
      </c>
      <c r="L35" s="24"/>
      <c r="M35" s="24"/>
      <c r="N35" s="24"/>
      <c r="O35" s="24" t="s">
        <v>139</v>
      </c>
      <c r="P35" s="24"/>
      <c r="Q35" s="24"/>
      <c r="R35" s="20">
        <f>R34*$S$7</f>
        <v>0.87808091728</v>
      </c>
      <c r="S35" s="20"/>
      <c r="T35" s="20"/>
      <c r="U35" s="20">
        <f>U34*$S$7</f>
        <v>0.87808091728</v>
      </c>
      <c r="V35" s="20"/>
      <c r="W35" s="20"/>
    </row>
    <row r="36" spans="1:23" ht="12.75">
      <c r="A36" s="3"/>
      <c r="B36" s="55" t="s">
        <v>136</v>
      </c>
      <c r="C36" s="55"/>
      <c r="D36" s="55"/>
      <c r="E36" s="55"/>
      <c r="F36" s="55"/>
      <c r="G36" s="55"/>
      <c r="H36" s="55"/>
      <c r="I36" s="55"/>
      <c r="J36" s="55"/>
      <c r="K36" s="56" t="s">
        <v>139</v>
      </c>
      <c r="L36" s="56"/>
      <c r="M36" s="56"/>
      <c r="N36" s="56"/>
      <c r="O36" s="56" t="s">
        <v>139</v>
      </c>
      <c r="P36" s="56"/>
      <c r="Q36" s="56"/>
      <c r="R36" s="57">
        <f>R34+R35</f>
        <v>11.99302923728</v>
      </c>
      <c r="S36" s="56"/>
      <c r="T36" s="56"/>
      <c r="U36" s="57">
        <f>U34+U35</f>
        <v>11.99302923728</v>
      </c>
      <c r="V36" s="56"/>
      <c r="W36" s="56"/>
    </row>
    <row r="37" spans="1:23" ht="27" customHeight="1">
      <c r="A37" s="2">
        <v>3</v>
      </c>
      <c r="B37" s="43" t="s">
        <v>137</v>
      </c>
      <c r="C37" s="43"/>
      <c r="D37" s="43"/>
      <c r="E37" s="43"/>
      <c r="F37" s="43"/>
      <c r="G37" s="43"/>
      <c r="H37" s="43"/>
      <c r="I37" s="43"/>
      <c r="J37" s="43"/>
      <c r="K37" s="24" t="s">
        <v>139</v>
      </c>
      <c r="L37" s="24"/>
      <c r="M37" s="24"/>
      <c r="N37" s="24"/>
      <c r="O37" s="24" t="s">
        <v>139</v>
      </c>
      <c r="P37" s="24"/>
      <c r="Q37" s="24"/>
      <c r="R37" s="20">
        <f>R36*$S$8</f>
        <v>4.4374208177936</v>
      </c>
      <c r="S37" s="20"/>
      <c r="T37" s="20"/>
      <c r="U37" s="20">
        <f>U36*$S$8</f>
        <v>4.4374208177936</v>
      </c>
      <c r="V37" s="20"/>
      <c r="W37" s="20"/>
    </row>
    <row r="38" spans="1:23" ht="12.75" hidden="1">
      <c r="A38" s="2"/>
      <c r="B38" s="43"/>
      <c r="C38" s="43"/>
      <c r="D38" s="43"/>
      <c r="E38" s="43"/>
      <c r="F38" s="43"/>
      <c r="G38" s="43"/>
      <c r="H38" s="43"/>
      <c r="I38" s="43"/>
      <c r="J38" s="43"/>
      <c r="K38" s="24"/>
      <c r="L38" s="24"/>
      <c r="M38" s="24"/>
      <c r="N38" s="24"/>
      <c r="O38" s="24"/>
      <c r="P38" s="24"/>
      <c r="Q38" s="24"/>
      <c r="R38" s="20"/>
      <c r="S38" s="20"/>
      <c r="T38" s="20"/>
      <c r="U38" s="20"/>
      <c r="V38" s="20"/>
      <c r="W38" s="20"/>
    </row>
    <row r="39" spans="1:23" ht="12.75">
      <c r="A39" s="3"/>
      <c r="B39" s="55" t="s">
        <v>138</v>
      </c>
      <c r="C39" s="55"/>
      <c r="D39" s="55"/>
      <c r="E39" s="55"/>
      <c r="F39" s="55"/>
      <c r="G39" s="55"/>
      <c r="H39" s="55"/>
      <c r="I39" s="55"/>
      <c r="J39" s="55"/>
      <c r="K39" s="56" t="s">
        <v>139</v>
      </c>
      <c r="L39" s="56"/>
      <c r="M39" s="56"/>
      <c r="N39" s="56"/>
      <c r="O39" s="56" t="s">
        <v>139</v>
      </c>
      <c r="P39" s="56"/>
      <c r="Q39" s="56"/>
      <c r="R39" s="57">
        <f>R36+R37</f>
        <v>16.4304500550736</v>
      </c>
      <c r="S39" s="56"/>
      <c r="T39" s="56"/>
      <c r="U39" s="57">
        <f>U36+U37</f>
        <v>16.4304500550736</v>
      </c>
      <c r="V39" s="56"/>
      <c r="W39" s="56"/>
    </row>
    <row r="41" ht="26.25" customHeight="1"/>
    <row r="42" spans="1:23" ht="12.75">
      <c r="A42" s="36" t="s">
        <v>126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2.75">
      <c r="A43" s="36" t="s">
        <v>141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2.75" hidden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1.25" customHeight="1">
      <c r="A45" s="36" t="s">
        <v>58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ht="12.75" hidden="1"/>
    <row r="47" spans="1:23" ht="12.75">
      <c r="A47" s="24" t="s">
        <v>128</v>
      </c>
      <c r="B47" s="24" t="s">
        <v>147</v>
      </c>
      <c r="C47" s="24"/>
      <c r="D47" s="24"/>
      <c r="E47" s="24"/>
      <c r="F47" s="24"/>
      <c r="G47" s="24"/>
      <c r="H47" s="24"/>
      <c r="I47" s="24"/>
      <c r="J47" s="24"/>
      <c r="K47" s="24" t="s">
        <v>146</v>
      </c>
      <c r="L47" s="24"/>
      <c r="M47" s="24" t="s">
        <v>145</v>
      </c>
      <c r="N47" s="24"/>
      <c r="O47" s="24" t="s">
        <v>144</v>
      </c>
      <c r="P47" s="24"/>
      <c r="Q47" s="24"/>
      <c r="R47" s="24" t="s">
        <v>131</v>
      </c>
      <c r="S47" s="24"/>
      <c r="T47" s="24"/>
      <c r="U47" s="24"/>
      <c r="V47" s="24"/>
      <c r="W47" s="24"/>
    </row>
    <row r="48" spans="1:23" ht="39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 t="s">
        <v>142</v>
      </c>
      <c r="S48" s="24"/>
      <c r="T48" s="24"/>
      <c r="U48" s="24" t="s">
        <v>143</v>
      </c>
      <c r="V48" s="24"/>
      <c r="W48" s="24"/>
    </row>
    <row r="49" spans="1:23" ht="12.75">
      <c r="A49" s="5">
        <v>1</v>
      </c>
      <c r="B49" s="45">
        <v>2</v>
      </c>
      <c r="C49" s="45"/>
      <c r="D49" s="45"/>
      <c r="E49" s="45"/>
      <c r="F49" s="45"/>
      <c r="G49" s="45"/>
      <c r="H49" s="45"/>
      <c r="I49" s="45"/>
      <c r="J49" s="45"/>
      <c r="K49" s="45">
        <v>3</v>
      </c>
      <c r="L49" s="45"/>
      <c r="M49" s="45">
        <v>4</v>
      </c>
      <c r="N49" s="45"/>
      <c r="O49" s="45">
        <v>5</v>
      </c>
      <c r="P49" s="45"/>
      <c r="Q49" s="45"/>
      <c r="R49" s="45">
        <v>6</v>
      </c>
      <c r="S49" s="45"/>
      <c r="T49" s="45"/>
      <c r="U49" s="45">
        <v>7</v>
      </c>
      <c r="V49" s="45"/>
      <c r="W49" s="45"/>
    </row>
    <row r="50" spans="1:23" ht="25.5" customHeight="1">
      <c r="A50" s="2">
        <v>1</v>
      </c>
      <c r="B50" s="43" t="s">
        <v>151</v>
      </c>
      <c r="C50" s="43"/>
      <c r="D50" s="43"/>
      <c r="E50" s="43"/>
      <c r="F50" s="43"/>
      <c r="G50" s="43"/>
      <c r="H50" s="43"/>
      <c r="I50" s="43"/>
      <c r="J50" s="43"/>
      <c r="K50" s="24" t="s">
        <v>71</v>
      </c>
      <c r="L50" s="24"/>
      <c r="M50" s="54">
        <v>0.01</v>
      </c>
      <c r="N50" s="54"/>
      <c r="O50" s="20">
        <v>147.1</v>
      </c>
      <c r="P50" s="20"/>
      <c r="Q50" s="20"/>
      <c r="R50" s="20">
        <f>M50*O50</f>
        <v>1.4709999999999999</v>
      </c>
      <c r="S50" s="20"/>
      <c r="T50" s="20"/>
      <c r="U50" s="20">
        <f>R50*$S$11</f>
        <v>1.5989769999999999</v>
      </c>
      <c r="V50" s="20"/>
      <c r="W50" s="20"/>
    </row>
    <row r="51" spans="1:23" ht="12.75">
      <c r="A51" s="2">
        <v>2</v>
      </c>
      <c r="B51" s="43" t="s">
        <v>149</v>
      </c>
      <c r="C51" s="43"/>
      <c r="D51" s="43"/>
      <c r="E51" s="43"/>
      <c r="F51" s="43"/>
      <c r="G51" s="43"/>
      <c r="H51" s="43"/>
      <c r="I51" s="43"/>
      <c r="J51" s="43"/>
      <c r="K51" s="24" t="s">
        <v>150</v>
      </c>
      <c r="L51" s="24"/>
      <c r="M51" s="54">
        <v>0.2</v>
      </c>
      <c r="N51" s="54"/>
      <c r="O51" s="20">
        <v>87.8</v>
      </c>
      <c r="P51" s="20"/>
      <c r="Q51" s="20"/>
      <c r="R51" s="20">
        <f>M51*O51</f>
        <v>17.56</v>
      </c>
      <c r="S51" s="20"/>
      <c r="T51" s="20"/>
      <c r="U51" s="20">
        <f>R51*$S$11</f>
        <v>19.087719999999997</v>
      </c>
      <c r="V51" s="20"/>
      <c r="W51" s="20"/>
    </row>
    <row r="52" spans="1:23" ht="12.75">
      <c r="A52" s="2">
        <v>3</v>
      </c>
      <c r="B52" s="43" t="s">
        <v>27</v>
      </c>
      <c r="C52" s="43"/>
      <c r="D52" s="43"/>
      <c r="E52" s="43"/>
      <c r="F52" s="43"/>
      <c r="G52" s="43"/>
      <c r="H52" s="43"/>
      <c r="I52" s="43"/>
      <c r="J52" s="43"/>
      <c r="K52" s="24" t="s">
        <v>148</v>
      </c>
      <c r="L52" s="24"/>
      <c r="M52" s="54">
        <v>1.3</v>
      </c>
      <c r="N52" s="54"/>
      <c r="O52" s="20">
        <v>1.7</v>
      </c>
      <c r="P52" s="20"/>
      <c r="Q52" s="20"/>
      <c r="R52" s="20">
        <f>M52*O52</f>
        <v>2.21</v>
      </c>
      <c r="S52" s="20"/>
      <c r="T52" s="20"/>
      <c r="U52" s="20">
        <f>R52*$S$11</f>
        <v>2.4022699999999997</v>
      </c>
      <c r="V52" s="20"/>
      <c r="W52" s="20"/>
    </row>
    <row r="53" spans="1:23" ht="12.75">
      <c r="A53" s="2">
        <v>4</v>
      </c>
      <c r="B53" s="43" t="s">
        <v>28</v>
      </c>
      <c r="C53" s="43"/>
      <c r="D53" s="43"/>
      <c r="E53" s="43"/>
      <c r="F53" s="43"/>
      <c r="G53" s="43"/>
      <c r="H53" s="43"/>
      <c r="I53" s="43"/>
      <c r="J53" s="43"/>
      <c r="K53" s="53" t="s">
        <v>150</v>
      </c>
      <c r="L53" s="53"/>
      <c r="M53" s="54">
        <v>1</v>
      </c>
      <c r="N53" s="54"/>
      <c r="O53" s="20">
        <v>10.9</v>
      </c>
      <c r="P53" s="20"/>
      <c r="Q53" s="20"/>
      <c r="R53" s="20">
        <f>M53*O53</f>
        <v>10.9</v>
      </c>
      <c r="S53" s="20"/>
      <c r="T53" s="20"/>
      <c r="U53" s="20">
        <f>R53*$S$11</f>
        <v>11.8483</v>
      </c>
      <c r="V53" s="20"/>
      <c r="W53" s="20"/>
    </row>
    <row r="54" spans="1:23" ht="12.75">
      <c r="A54" s="2">
        <v>5</v>
      </c>
      <c r="B54" s="43" t="s">
        <v>5</v>
      </c>
      <c r="C54" s="43"/>
      <c r="D54" s="43"/>
      <c r="E54" s="43"/>
      <c r="F54" s="43"/>
      <c r="G54" s="43"/>
      <c r="H54" s="43"/>
      <c r="I54" s="43"/>
      <c r="J54" s="43"/>
      <c r="K54" s="53" t="s">
        <v>148</v>
      </c>
      <c r="L54" s="53"/>
      <c r="M54" s="54">
        <v>3</v>
      </c>
      <c r="N54" s="54"/>
      <c r="O54" s="20">
        <v>49.8</v>
      </c>
      <c r="P54" s="20"/>
      <c r="Q54" s="20"/>
      <c r="R54" s="20">
        <f aca="true" t="shared" si="0" ref="R54:R59">M54*O54</f>
        <v>149.39999999999998</v>
      </c>
      <c r="S54" s="20"/>
      <c r="T54" s="20"/>
      <c r="U54" s="20">
        <f aca="true" t="shared" si="1" ref="U54:U59">R54*$S$11</f>
        <v>162.39779999999996</v>
      </c>
      <c r="V54" s="20"/>
      <c r="W54" s="20"/>
    </row>
    <row r="55" spans="1:23" ht="12.75">
      <c r="A55" s="2">
        <v>6</v>
      </c>
      <c r="B55" s="43" t="s">
        <v>6</v>
      </c>
      <c r="C55" s="43"/>
      <c r="D55" s="43"/>
      <c r="E55" s="43"/>
      <c r="F55" s="43"/>
      <c r="G55" s="43"/>
      <c r="H55" s="43"/>
      <c r="I55" s="43"/>
      <c r="J55" s="43"/>
      <c r="K55" s="53" t="s">
        <v>148</v>
      </c>
      <c r="L55" s="53"/>
      <c r="M55" s="54">
        <v>1</v>
      </c>
      <c r="N55" s="54"/>
      <c r="O55" s="20">
        <v>0.3</v>
      </c>
      <c r="P55" s="20"/>
      <c r="Q55" s="20"/>
      <c r="R55" s="20">
        <f t="shared" si="0"/>
        <v>0.3</v>
      </c>
      <c r="S55" s="20"/>
      <c r="T55" s="20"/>
      <c r="U55" s="20">
        <f t="shared" si="1"/>
        <v>0.3261</v>
      </c>
      <c r="V55" s="20"/>
      <c r="W55" s="20"/>
    </row>
    <row r="56" spans="1:23" ht="12.75">
      <c r="A56" s="2">
        <v>7</v>
      </c>
      <c r="B56" s="43" t="s">
        <v>59</v>
      </c>
      <c r="C56" s="43"/>
      <c r="D56" s="43"/>
      <c r="E56" s="43"/>
      <c r="F56" s="43"/>
      <c r="G56" s="43"/>
      <c r="H56" s="43"/>
      <c r="I56" s="43"/>
      <c r="J56" s="43"/>
      <c r="K56" s="53" t="s">
        <v>150</v>
      </c>
      <c r="L56" s="53"/>
      <c r="M56" s="54">
        <v>1.5</v>
      </c>
      <c r="N56" s="54"/>
      <c r="O56" s="20">
        <v>25</v>
      </c>
      <c r="P56" s="20"/>
      <c r="Q56" s="20"/>
      <c r="R56" s="20">
        <f t="shared" si="0"/>
        <v>37.5</v>
      </c>
      <c r="S56" s="20"/>
      <c r="T56" s="20"/>
      <c r="U56" s="20">
        <f t="shared" si="1"/>
        <v>40.762499999999996</v>
      </c>
      <c r="V56" s="20"/>
      <c r="W56" s="20"/>
    </row>
    <row r="57" spans="1:23" ht="12.75">
      <c r="A57" s="2">
        <v>8</v>
      </c>
      <c r="B57" s="43" t="s">
        <v>60</v>
      </c>
      <c r="C57" s="43"/>
      <c r="D57" s="43"/>
      <c r="E57" s="43"/>
      <c r="F57" s="43"/>
      <c r="G57" s="43"/>
      <c r="H57" s="43"/>
      <c r="I57" s="43"/>
      <c r="J57" s="43"/>
      <c r="K57" s="53" t="s">
        <v>150</v>
      </c>
      <c r="L57" s="53"/>
      <c r="M57" s="54">
        <v>0.5</v>
      </c>
      <c r="N57" s="54"/>
      <c r="O57" s="20">
        <v>20</v>
      </c>
      <c r="P57" s="20"/>
      <c r="Q57" s="20"/>
      <c r="R57" s="20">
        <f t="shared" si="0"/>
        <v>10</v>
      </c>
      <c r="S57" s="20"/>
      <c r="T57" s="20"/>
      <c r="U57" s="20">
        <f t="shared" si="1"/>
        <v>10.87</v>
      </c>
      <c r="V57" s="20"/>
      <c r="W57" s="20"/>
    </row>
    <row r="58" spans="1:23" ht="12.75">
      <c r="A58" s="2">
        <v>9</v>
      </c>
      <c r="B58" s="43" t="s">
        <v>61</v>
      </c>
      <c r="C58" s="43"/>
      <c r="D58" s="43"/>
      <c r="E58" s="43"/>
      <c r="F58" s="43"/>
      <c r="G58" s="43"/>
      <c r="H58" s="43"/>
      <c r="I58" s="43"/>
      <c r="J58" s="43"/>
      <c r="K58" s="53" t="s">
        <v>148</v>
      </c>
      <c r="L58" s="53"/>
      <c r="M58" s="54">
        <v>10</v>
      </c>
      <c r="N58" s="54"/>
      <c r="O58" s="20">
        <v>0.3</v>
      </c>
      <c r="P58" s="20"/>
      <c r="Q58" s="20"/>
      <c r="R58" s="20">
        <f t="shared" si="0"/>
        <v>3</v>
      </c>
      <c r="S58" s="20"/>
      <c r="T58" s="20"/>
      <c r="U58" s="20">
        <f t="shared" si="1"/>
        <v>3.261</v>
      </c>
      <c r="V58" s="20"/>
      <c r="W58" s="20"/>
    </row>
    <row r="59" spans="1:23" ht="12.75">
      <c r="A59" s="2">
        <v>10</v>
      </c>
      <c r="B59" s="43" t="s">
        <v>62</v>
      </c>
      <c r="C59" s="43"/>
      <c r="D59" s="43"/>
      <c r="E59" s="43"/>
      <c r="F59" s="43"/>
      <c r="G59" s="43"/>
      <c r="H59" s="43"/>
      <c r="I59" s="43"/>
      <c r="J59" s="43"/>
      <c r="K59" s="53" t="s">
        <v>150</v>
      </c>
      <c r="L59" s="53"/>
      <c r="M59" s="54">
        <v>0.3</v>
      </c>
      <c r="N59" s="54"/>
      <c r="O59" s="20">
        <v>51.8</v>
      </c>
      <c r="P59" s="20"/>
      <c r="Q59" s="20"/>
      <c r="R59" s="20">
        <f t="shared" si="0"/>
        <v>15.54</v>
      </c>
      <c r="S59" s="20"/>
      <c r="T59" s="20"/>
      <c r="U59" s="20">
        <f t="shared" si="1"/>
        <v>16.89198</v>
      </c>
      <c r="V59" s="20"/>
      <c r="W59" s="20"/>
    </row>
    <row r="60" spans="1:23" ht="12.75">
      <c r="A60" s="2">
        <v>11</v>
      </c>
      <c r="B60" s="43" t="s">
        <v>63</v>
      </c>
      <c r="C60" s="43"/>
      <c r="D60" s="43"/>
      <c r="E60" s="43"/>
      <c r="F60" s="43"/>
      <c r="G60" s="43"/>
      <c r="H60" s="43"/>
      <c r="I60" s="43"/>
      <c r="J60" s="43"/>
      <c r="K60" s="53" t="s">
        <v>148</v>
      </c>
      <c r="L60" s="53"/>
      <c r="M60" s="54">
        <v>110</v>
      </c>
      <c r="N60" s="54"/>
      <c r="O60" s="20">
        <v>15</v>
      </c>
      <c r="P60" s="20"/>
      <c r="Q60" s="20"/>
      <c r="R60" s="20">
        <f aca="true" t="shared" si="2" ref="R60:R65">M60*O60</f>
        <v>1650</v>
      </c>
      <c r="S60" s="20"/>
      <c r="T60" s="20"/>
      <c r="U60" s="20">
        <f aca="true" t="shared" si="3" ref="U60:U65">R60*$S$11</f>
        <v>1793.55</v>
      </c>
      <c r="V60" s="20"/>
      <c r="W60" s="20"/>
    </row>
    <row r="61" spans="1:23" ht="12.75">
      <c r="A61" s="2">
        <v>12</v>
      </c>
      <c r="B61" s="43" t="s">
        <v>64</v>
      </c>
      <c r="C61" s="43"/>
      <c r="D61" s="43"/>
      <c r="E61" s="43"/>
      <c r="F61" s="43"/>
      <c r="G61" s="43"/>
      <c r="H61" s="43"/>
      <c r="I61" s="43"/>
      <c r="J61" s="43"/>
      <c r="K61" s="53" t="s">
        <v>150</v>
      </c>
      <c r="L61" s="53"/>
      <c r="M61" s="54">
        <v>0.3</v>
      </c>
      <c r="N61" s="54"/>
      <c r="O61" s="20">
        <v>12</v>
      </c>
      <c r="P61" s="20"/>
      <c r="Q61" s="20"/>
      <c r="R61" s="20">
        <f t="shared" si="2"/>
        <v>3.5999999999999996</v>
      </c>
      <c r="S61" s="20"/>
      <c r="T61" s="20"/>
      <c r="U61" s="20">
        <f t="shared" si="3"/>
        <v>3.9131999999999993</v>
      </c>
      <c r="V61" s="20"/>
      <c r="W61" s="20"/>
    </row>
    <row r="62" spans="1:23" ht="12.75">
      <c r="A62" s="2">
        <v>13</v>
      </c>
      <c r="B62" s="43" t="s">
        <v>65</v>
      </c>
      <c r="C62" s="43"/>
      <c r="D62" s="43"/>
      <c r="E62" s="43"/>
      <c r="F62" s="43"/>
      <c r="G62" s="43"/>
      <c r="H62" s="43"/>
      <c r="I62" s="43"/>
      <c r="J62" s="43"/>
      <c r="K62" s="53" t="s">
        <v>150</v>
      </c>
      <c r="L62" s="53"/>
      <c r="M62" s="54">
        <v>0.05</v>
      </c>
      <c r="N62" s="54"/>
      <c r="O62" s="20">
        <v>140</v>
      </c>
      <c r="P62" s="20"/>
      <c r="Q62" s="20"/>
      <c r="R62" s="20">
        <f t="shared" si="2"/>
        <v>7</v>
      </c>
      <c r="S62" s="20"/>
      <c r="T62" s="20"/>
      <c r="U62" s="20">
        <f t="shared" si="3"/>
        <v>7.609</v>
      </c>
      <c r="V62" s="20"/>
      <c r="W62" s="20"/>
    </row>
    <row r="63" spans="1:23" ht="12.75">
      <c r="A63" s="2">
        <v>14</v>
      </c>
      <c r="B63" s="43" t="s">
        <v>66</v>
      </c>
      <c r="C63" s="43"/>
      <c r="D63" s="43"/>
      <c r="E63" s="43"/>
      <c r="F63" s="43"/>
      <c r="G63" s="43"/>
      <c r="H63" s="43"/>
      <c r="I63" s="43"/>
      <c r="J63" s="43"/>
      <c r="K63" s="53" t="s">
        <v>150</v>
      </c>
      <c r="L63" s="53"/>
      <c r="M63" s="54">
        <v>0.05</v>
      </c>
      <c r="N63" s="54"/>
      <c r="O63" s="20">
        <v>16.16</v>
      </c>
      <c r="P63" s="20"/>
      <c r="Q63" s="20"/>
      <c r="R63" s="20">
        <f t="shared" si="2"/>
        <v>0.808</v>
      </c>
      <c r="S63" s="20"/>
      <c r="T63" s="20"/>
      <c r="U63" s="20">
        <f t="shared" si="3"/>
        <v>0.8782960000000001</v>
      </c>
      <c r="V63" s="20"/>
      <c r="W63" s="20"/>
    </row>
    <row r="64" spans="1:23" ht="12.75">
      <c r="A64" s="2">
        <v>15</v>
      </c>
      <c r="B64" s="43" t="s">
        <v>34</v>
      </c>
      <c r="C64" s="43"/>
      <c r="D64" s="43"/>
      <c r="E64" s="43"/>
      <c r="F64" s="43"/>
      <c r="G64" s="43"/>
      <c r="H64" s="43"/>
      <c r="I64" s="43"/>
      <c r="J64" s="43"/>
      <c r="K64" s="53" t="s">
        <v>72</v>
      </c>
      <c r="L64" s="53"/>
      <c r="M64" s="54">
        <v>0.5</v>
      </c>
      <c r="N64" s="54"/>
      <c r="O64" s="20">
        <v>8</v>
      </c>
      <c r="P64" s="20"/>
      <c r="Q64" s="20"/>
      <c r="R64" s="20">
        <f t="shared" si="2"/>
        <v>4</v>
      </c>
      <c r="S64" s="20"/>
      <c r="T64" s="20"/>
      <c r="U64" s="20">
        <f t="shared" si="3"/>
        <v>4.348</v>
      </c>
      <c r="V64" s="20"/>
      <c r="W64" s="20"/>
    </row>
    <row r="65" spans="1:23" ht="12.75">
      <c r="A65" s="2">
        <v>16</v>
      </c>
      <c r="B65" s="43" t="s">
        <v>67</v>
      </c>
      <c r="C65" s="43"/>
      <c r="D65" s="43"/>
      <c r="E65" s="43"/>
      <c r="F65" s="43"/>
      <c r="G65" s="43"/>
      <c r="H65" s="43"/>
      <c r="I65" s="43"/>
      <c r="J65" s="43"/>
      <c r="K65" s="53" t="s">
        <v>150</v>
      </c>
      <c r="L65" s="53"/>
      <c r="M65" s="54">
        <v>0.01</v>
      </c>
      <c r="N65" s="54"/>
      <c r="O65" s="20">
        <v>120</v>
      </c>
      <c r="P65" s="20"/>
      <c r="Q65" s="20"/>
      <c r="R65" s="20">
        <f t="shared" si="2"/>
        <v>1.2</v>
      </c>
      <c r="S65" s="20"/>
      <c r="T65" s="20"/>
      <c r="U65" s="20">
        <f t="shared" si="3"/>
        <v>1.3044</v>
      </c>
      <c r="V65" s="20"/>
      <c r="W65" s="20"/>
    </row>
    <row r="66" spans="1:23" ht="12.75">
      <c r="A66" s="2">
        <v>17</v>
      </c>
      <c r="B66" s="43" t="s">
        <v>68</v>
      </c>
      <c r="C66" s="43"/>
      <c r="D66" s="43"/>
      <c r="E66" s="43"/>
      <c r="F66" s="43"/>
      <c r="G66" s="43"/>
      <c r="H66" s="43"/>
      <c r="I66" s="43"/>
      <c r="J66" s="43"/>
      <c r="K66" s="24" t="s">
        <v>148</v>
      </c>
      <c r="L66" s="24"/>
      <c r="M66" s="54">
        <v>330</v>
      </c>
      <c r="N66" s="54"/>
      <c r="O66" s="20">
        <v>10</v>
      </c>
      <c r="P66" s="20"/>
      <c r="Q66" s="20"/>
      <c r="R66" s="20">
        <f>M66*O66</f>
        <v>3300</v>
      </c>
      <c r="S66" s="20"/>
      <c r="T66" s="20"/>
      <c r="U66" s="20">
        <f>R66*$S$11</f>
        <v>3587.1</v>
      </c>
      <c r="V66" s="20"/>
      <c r="W66" s="20"/>
    </row>
    <row r="67" spans="1:23" ht="12.75">
      <c r="A67" s="2">
        <v>18</v>
      </c>
      <c r="B67" s="43" t="s">
        <v>69</v>
      </c>
      <c r="C67" s="43"/>
      <c r="D67" s="43"/>
      <c r="E67" s="43"/>
      <c r="F67" s="43"/>
      <c r="G67" s="43"/>
      <c r="H67" s="43"/>
      <c r="I67" s="43"/>
      <c r="J67" s="43"/>
      <c r="K67" s="24" t="s">
        <v>73</v>
      </c>
      <c r="L67" s="24"/>
      <c r="M67" s="54">
        <v>0.01</v>
      </c>
      <c r="N67" s="54"/>
      <c r="O67" s="20">
        <v>210</v>
      </c>
      <c r="P67" s="20"/>
      <c r="Q67" s="20"/>
      <c r="R67" s="20">
        <f>M67*O67</f>
        <v>2.1</v>
      </c>
      <c r="S67" s="20"/>
      <c r="T67" s="20"/>
      <c r="U67" s="20">
        <f>R67*$S$11</f>
        <v>2.2827</v>
      </c>
      <c r="V67" s="20"/>
      <c r="W67" s="20"/>
    </row>
    <row r="68" spans="1:23" ht="12.75">
      <c r="A68" s="2">
        <v>19</v>
      </c>
      <c r="B68" s="43" t="s">
        <v>70</v>
      </c>
      <c r="C68" s="43"/>
      <c r="D68" s="43"/>
      <c r="E68" s="43"/>
      <c r="F68" s="43"/>
      <c r="G68" s="43"/>
      <c r="H68" s="43"/>
      <c r="I68" s="43"/>
      <c r="J68" s="43"/>
      <c r="K68" s="24" t="s">
        <v>148</v>
      </c>
      <c r="L68" s="24"/>
      <c r="M68" s="54">
        <v>1.3</v>
      </c>
      <c r="N68" s="54"/>
      <c r="O68" s="20">
        <v>65.6</v>
      </c>
      <c r="P68" s="20"/>
      <c r="Q68" s="20"/>
      <c r="R68" s="20">
        <f>M68*O68</f>
        <v>85.28</v>
      </c>
      <c r="S68" s="20"/>
      <c r="T68" s="20"/>
      <c r="U68" s="20">
        <f>R68*$S$11</f>
        <v>92.69936</v>
      </c>
      <c r="V68" s="20"/>
      <c r="W68" s="20"/>
    </row>
    <row r="69" spans="1:23" ht="12.75" hidden="1">
      <c r="A69" s="2"/>
      <c r="B69" s="43"/>
      <c r="C69" s="43"/>
      <c r="D69" s="43"/>
      <c r="E69" s="43"/>
      <c r="F69" s="43"/>
      <c r="G69" s="43"/>
      <c r="H69" s="43"/>
      <c r="I69" s="43"/>
      <c r="J69" s="43"/>
      <c r="K69" s="24"/>
      <c r="L69" s="24"/>
      <c r="M69" s="54"/>
      <c r="N69" s="54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2.75">
      <c r="A70" s="2"/>
      <c r="B70" s="43" t="s">
        <v>74</v>
      </c>
      <c r="C70" s="43"/>
      <c r="D70" s="43"/>
      <c r="E70" s="43"/>
      <c r="F70" s="43"/>
      <c r="G70" s="43"/>
      <c r="H70" s="43"/>
      <c r="I70" s="43"/>
      <c r="J70" s="43"/>
      <c r="K70" s="24" t="s">
        <v>22</v>
      </c>
      <c r="L70" s="24"/>
      <c r="M70" s="58">
        <v>0.05</v>
      </c>
      <c r="N70" s="58"/>
      <c r="O70" s="20"/>
      <c r="P70" s="20"/>
      <c r="Q70" s="20"/>
      <c r="R70" s="20">
        <f>SUM(R50:T68)*M70</f>
        <v>265.09345</v>
      </c>
      <c r="S70" s="20"/>
      <c r="T70" s="20"/>
      <c r="U70" s="20">
        <f>R70*$S$11</f>
        <v>288.15658015</v>
      </c>
      <c r="V70" s="20"/>
      <c r="W70" s="20"/>
    </row>
    <row r="71" spans="1:23" ht="12.75" hidden="1">
      <c r="A71" s="2"/>
      <c r="B71" s="43"/>
      <c r="C71" s="43"/>
      <c r="D71" s="43"/>
      <c r="E71" s="43"/>
      <c r="F71" s="43"/>
      <c r="G71" s="43"/>
      <c r="H71" s="43"/>
      <c r="I71" s="43"/>
      <c r="J71" s="43"/>
      <c r="K71" s="24"/>
      <c r="L71" s="24"/>
      <c r="M71" s="54"/>
      <c r="N71" s="54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2.75">
      <c r="A72" s="3"/>
      <c r="B72" s="55" t="s">
        <v>138</v>
      </c>
      <c r="C72" s="55"/>
      <c r="D72" s="55"/>
      <c r="E72" s="55"/>
      <c r="F72" s="55"/>
      <c r="G72" s="55"/>
      <c r="H72" s="55"/>
      <c r="I72" s="55"/>
      <c r="J72" s="55"/>
      <c r="K72" s="56" t="s">
        <v>139</v>
      </c>
      <c r="L72" s="56"/>
      <c r="M72" s="56"/>
      <c r="N72" s="56"/>
      <c r="O72" s="56" t="s">
        <v>139</v>
      </c>
      <c r="P72" s="56"/>
      <c r="Q72" s="56"/>
      <c r="R72" s="57">
        <f>SUM(R50:T71)</f>
        <v>5566.96245</v>
      </c>
      <c r="S72" s="56"/>
      <c r="T72" s="56"/>
      <c r="U72" s="57">
        <f>SUM(U50:W71)</f>
        <v>6051.288183149999</v>
      </c>
      <c r="V72" s="56"/>
      <c r="W72" s="56"/>
    </row>
    <row r="73" ht="3.75" customHeight="1"/>
    <row r="74" spans="1:23" ht="12.75">
      <c r="A74" s="36" t="s">
        <v>126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23" ht="12.75">
      <c r="A75" s="36" t="s">
        <v>0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1:23" ht="12.75" hidden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1:23" ht="12.75">
      <c r="A77" s="36" t="s">
        <v>7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1:23" ht="2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24" t="s">
        <v>128</v>
      </c>
      <c r="B79" s="24" t="s">
        <v>147</v>
      </c>
      <c r="C79" s="24"/>
      <c r="D79" s="24"/>
      <c r="E79" s="24"/>
      <c r="F79" s="24"/>
      <c r="G79" s="24"/>
      <c r="H79" s="24"/>
      <c r="I79" s="24"/>
      <c r="J79" s="24" t="s">
        <v>26</v>
      </c>
      <c r="K79" s="24"/>
      <c r="L79" s="24" t="s">
        <v>146</v>
      </c>
      <c r="M79" s="24"/>
      <c r="N79" s="24" t="s">
        <v>144</v>
      </c>
      <c r="O79" s="24"/>
      <c r="P79" s="24" t="s">
        <v>1</v>
      </c>
      <c r="Q79" s="24"/>
      <c r="R79" s="24" t="s">
        <v>131</v>
      </c>
      <c r="S79" s="24"/>
      <c r="T79" s="24"/>
      <c r="U79" s="24"/>
      <c r="V79" s="24"/>
      <c r="W79" s="24"/>
    </row>
    <row r="80" spans="1:23" ht="52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 t="s">
        <v>142</v>
      </c>
      <c r="S80" s="24"/>
      <c r="T80" s="24"/>
      <c r="U80" s="24" t="s">
        <v>143</v>
      </c>
      <c r="V80" s="24"/>
      <c r="W80" s="24"/>
    </row>
    <row r="81" spans="1:23" ht="12.75">
      <c r="A81" s="5">
        <v>1</v>
      </c>
      <c r="B81" s="45">
        <v>2</v>
      </c>
      <c r="C81" s="45"/>
      <c r="D81" s="45"/>
      <c r="E81" s="45"/>
      <c r="F81" s="45"/>
      <c r="G81" s="45"/>
      <c r="H81" s="45"/>
      <c r="I81" s="45"/>
      <c r="J81" s="45">
        <v>3</v>
      </c>
      <c r="K81" s="45"/>
      <c r="L81" s="45">
        <v>4</v>
      </c>
      <c r="M81" s="45"/>
      <c r="N81" s="45">
        <v>5</v>
      </c>
      <c r="O81" s="45"/>
      <c r="P81" s="45">
        <v>6</v>
      </c>
      <c r="Q81" s="45"/>
      <c r="R81" s="45">
        <v>7</v>
      </c>
      <c r="S81" s="45"/>
      <c r="T81" s="45"/>
      <c r="U81" s="45">
        <v>8</v>
      </c>
      <c r="V81" s="45"/>
      <c r="W81" s="45"/>
    </row>
    <row r="82" spans="1:23" ht="12.75">
      <c r="A82" s="2">
        <v>1</v>
      </c>
      <c r="B82" s="43" t="s">
        <v>3</v>
      </c>
      <c r="C82" s="43"/>
      <c r="D82" s="43"/>
      <c r="E82" s="43"/>
      <c r="F82" s="43"/>
      <c r="G82" s="43"/>
      <c r="H82" s="43"/>
      <c r="I82" s="43"/>
      <c r="J82" s="50">
        <v>1</v>
      </c>
      <c r="K82" s="50"/>
      <c r="L82" s="24" t="s">
        <v>148</v>
      </c>
      <c r="M82" s="24"/>
      <c r="N82" s="20">
        <v>120</v>
      </c>
      <c r="O82" s="20"/>
      <c r="P82" s="24">
        <v>2</v>
      </c>
      <c r="Q82" s="24"/>
      <c r="R82" s="20">
        <f>J82*N82*P82</f>
        <v>240</v>
      </c>
      <c r="S82" s="20"/>
      <c r="T82" s="20"/>
      <c r="U82" s="20">
        <f>R82*$S$11</f>
        <v>260.88</v>
      </c>
      <c r="V82" s="20"/>
      <c r="W82" s="20"/>
    </row>
    <row r="83" spans="1:23" ht="12.75">
      <c r="A83" s="2">
        <v>2</v>
      </c>
      <c r="B83" s="43" t="s">
        <v>75</v>
      </c>
      <c r="C83" s="43"/>
      <c r="D83" s="43"/>
      <c r="E83" s="43"/>
      <c r="F83" s="43"/>
      <c r="G83" s="43"/>
      <c r="H83" s="43"/>
      <c r="I83" s="43"/>
      <c r="J83" s="50">
        <v>1</v>
      </c>
      <c r="K83" s="50"/>
      <c r="L83" s="24" t="s">
        <v>148</v>
      </c>
      <c r="M83" s="24"/>
      <c r="N83" s="20">
        <v>45</v>
      </c>
      <c r="O83" s="20"/>
      <c r="P83" s="24">
        <v>2</v>
      </c>
      <c r="Q83" s="24"/>
      <c r="R83" s="20">
        <f>J83*N83*P83</f>
        <v>90</v>
      </c>
      <c r="S83" s="20"/>
      <c r="T83" s="20"/>
      <c r="U83" s="20">
        <f aca="true" t="shared" si="4" ref="U83:U137">R83*$S$11</f>
        <v>97.83</v>
      </c>
      <c r="V83" s="20"/>
      <c r="W83" s="20"/>
    </row>
    <row r="84" spans="1:23" ht="12.75">
      <c r="A84" s="2">
        <v>3</v>
      </c>
      <c r="B84" s="43" t="s">
        <v>4</v>
      </c>
      <c r="C84" s="43"/>
      <c r="D84" s="43"/>
      <c r="E84" s="43"/>
      <c r="F84" s="43"/>
      <c r="G84" s="43"/>
      <c r="H84" s="43"/>
      <c r="I84" s="43"/>
      <c r="J84" s="50">
        <v>2</v>
      </c>
      <c r="K84" s="50"/>
      <c r="L84" s="24" t="s">
        <v>148</v>
      </c>
      <c r="M84" s="24"/>
      <c r="N84" s="20">
        <v>38.5</v>
      </c>
      <c r="O84" s="20"/>
      <c r="P84" s="24">
        <v>1</v>
      </c>
      <c r="Q84" s="24"/>
      <c r="R84" s="20">
        <f aca="true" t="shared" si="5" ref="R84:R121">J84*N84*P84</f>
        <v>77</v>
      </c>
      <c r="S84" s="20"/>
      <c r="T84" s="20"/>
      <c r="U84" s="20">
        <f t="shared" si="4"/>
        <v>83.699</v>
      </c>
      <c r="V84" s="20"/>
      <c r="W84" s="20"/>
    </row>
    <row r="85" spans="1:23" ht="12.75">
      <c r="A85" s="2">
        <v>4</v>
      </c>
      <c r="B85" s="43" t="s">
        <v>25</v>
      </c>
      <c r="C85" s="43"/>
      <c r="D85" s="43"/>
      <c r="E85" s="43"/>
      <c r="F85" s="43"/>
      <c r="G85" s="43"/>
      <c r="H85" s="43"/>
      <c r="I85" s="43"/>
      <c r="J85" s="50">
        <v>0.5</v>
      </c>
      <c r="K85" s="50"/>
      <c r="L85" s="24" t="s">
        <v>148</v>
      </c>
      <c r="M85" s="24"/>
      <c r="N85" s="20">
        <v>90</v>
      </c>
      <c r="O85" s="20"/>
      <c r="P85" s="24">
        <v>1</v>
      </c>
      <c r="Q85" s="24"/>
      <c r="R85" s="20">
        <f t="shared" si="5"/>
        <v>45</v>
      </c>
      <c r="S85" s="20"/>
      <c r="T85" s="20"/>
      <c r="U85" s="20">
        <f t="shared" si="4"/>
        <v>48.915</v>
      </c>
      <c r="V85" s="20"/>
      <c r="W85" s="20"/>
    </row>
    <row r="86" spans="1:23" ht="12.75">
      <c r="A86" s="2">
        <v>5</v>
      </c>
      <c r="B86" s="43" t="s">
        <v>76</v>
      </c>
      <c r="C86" s="43"/>
      <c r="D86" s="43"/>
      <c r="E86" s="43"/>
      <c r="F86" s="43"/>
      <c r="G86" s="43"/>
      <c r="H86" s="43"/>
      <c r="I86" s="43"/>
      <c r="J86" s="50">
        <v>1</v>
      </c>
      <c r="K86" s="50"/>
      <c r="L86" s="24" t="s">
        <v>148</v>
      </c>
      <c r="M86" s="24"/>
      <c r="N86" s="20">
        <v>458.1</v>
      </c>
      <c r="O86" s="20"/>
      <c r="P86" s="24">
        <v>1</v>
      </c>
      <c r="Q86" s="24"/>
      <c r="R86" s="20">
        <f t="shared" si="5"/>
        <v>458.1</v>
      </c>
      <c r="S86" s="20"/>
      <c r="T86" s="20"/>
      <c r="U86" s="20">
        <f t="shared" si="4"/>
        <v>497.9547</v>
      </c>
      <c r="V86" s="20"/>
      <c r="W86" s="20"/>
    </row>
    <row r="87" spans="1:23" ht="12.75">
      <c r="A87" s="2">
        <v>6</v>
      </c>
      <c r="B87" s="43" t="s">
        <v>77</v>
      </c>
      <c r="C87" s="43"/>
      <c r="D87" s="43"/>
      <c r="E87" s="43"/>
      <c r="F87" s="43"/>
      <c r="G87" s="43"/>
      <c r="H87" s="43"/>
      <c r="I87" s="43"/>
      <c r="J87" s="50">
        <v>1</v>
      </c>
      <c r="K87" s="50"/>
      <c r="L87" s="24" t="s">
        <v>148</v>
      </c>
      <c r="M87" s="24"/>
      <c r="N87" s="20">
        <v>120</v>
      </c>
      <c r="O87" s="20"/>
      <c r="P87" s="24">
        <v>1</v>
      </c>
      <c r="Q87" s="24"/>
      <c r="R87" s="20">
        <f t="shared" si="5"/>
        <v>120</v>
      </c>
      <c r="S87" s="20"/>
      <c r="T87" s="20"/>
      <c r="U87" s="20">
        <f t="shared" si="4"/>
        <v>130.44</v>
      </c>
      <c r="V87" s="20"/>
      <c r="W87" s="20"/>
    </row>
    <row r="88" spans="1:23" ht="12.75">
      <c r="A88" s="2">
        <v>7</v>
      </c>
      <c r="B88" s="43" t="s">
        <v>2</v>
      </c>
      <c r="C88" s="43"/>
      <c r="D88" s="43"/>
      <c r="E88" s="43"/>
      <c r="F88" s="43"/>
      <c r="G88" s="43"/>
      <c r="H88" s="43"/>
      <c r="I88" s="43"/>
      <c r="J88" s="50">
        <v>0.5</v>
      </c>
      <c r="K88" s="50"/>
      <c r="L88" s="24" t="s">
        <v>148</v>
      </c>
      <c r="M88" s="24"/>
      <c r="N88" s="20">
        <v>300.5</v>
      </c>
      <c r="O88" s="20"/>
      <c r="P88" s="24">
        <v>5</v>
      </c>
      <c r="Q88" s="24"/>
      <c r="R88" s="20">
        <f t="shared" si="5"/>
        <v>751.25</v>
      </c>
      <c r="S88" s="20"/>
      <c r="T88" s="20"/>
      <c r="U88" s="20">
        <f t="shared" si="4"/>
        <v>816.60875</v>
      </c>
      <c r="V88" s="20"/>
      <c r="W88" s="20"/>
    </row>
    <row r="89" spans="1:23" ht="12.75">
      <c r="A89" s="2">
        <v>8</v>
      </c>
      <c r="B89" s="43" t="s">
        <v>8</v>
      </c>
      <c r="C89" s="43"/>
      <c r="D89" s="43"/>
      <c r="E89" s="43"/>
      <c r="F89" s="43"/>
      <c r="G89" s="43"/>
      <c r="H89" s="43"/>
      <c r="I89" s="43"/>
      <c r="J89" s="50">
        <v>1</v>
      </c>
      <c r="K89" s="50"/>
      <c r="L89" s="24" t="s">
        <v>148</v>
      </c>
      <c r="M89" s="24"/>
      <c r="N89" s="20">
        <v>30</v>
      </c>
      <c r="O89" s="20"/>
      <c r="P89" s="24">
        <v>1</v>
      </c>
      <c r="Q89" s="24"/>
      <c r="R89" s="20">
        <f t="shared" si="5"/>
        <v>30</v>
      </c>
      <c r="S89" s="20"/>
      <c r="T89" s="20"/>
      <c r="U89" s="20">
        <f t="shared" si="4"/>
        <v>32.61</v>
      </c>
      <c r="V89" s="20"/>
      <c r="W89" s="20"/>
    </row>
    <row r="90" spans="1:23" ht="12.75">
      <c r="A90" s="2">
        <v>9</v>
      </c>
      <c r="B90" s="43" t="s">
        <v>78</v>
      </c>
      <c r="C90" s="43"/>
      <c r="D90" s="43"/>
      <c r="E90" s="43"/>
      <c r="F90" s="43"/>
      <c r="G90" s="43"/>
      <c r="H90" s="43"/>
      <c r="I90" s="43"/>
      <c r="J90" s="50">
        <v>0.05</v>
      </c>
      <c r="K90" s="50"/>
      <c r="L90" s="24" t="s">
        <v>148</v>
      </c>
      <c r="M90" s="24"/>
      <c r="N90" s="20">
        <v>458.1</v>
      </c>
      <c r="O90" s="20"/>
      <c r="P90" s="24">
        <v>2</v>
      </c>
      <c r="Q90" s="24"/>
      <c r="R90" s="20">
        <f t="shared" si="5"/>
        <v>45.81</v>
      </c>
      <c r="S90" s="20"/>
      <c r="T90" s="20"/>
      <c r="U90" s="20">
        <f t="shared" si="4"/>
        <v>49.79547</v>
      </c>
      <c r="V90" s="20"/>
      <c r="W90" s="20"/>
    </row>
    <row r="91" spans="1:23" ht="12.75">
      <c r="A91" s="2">
        <v>10</v>
      </c>
      <c r="B91" s="43" t="s">
        <v>79</v>
      </c>
      <c r="C91" s="43"/>
      <c r="D91" s="43"/>
      <c r="E91" s="43"/>
      <c r="F91" s="43"/>
      <c r="G91" s="43"/>
      <c r="H91" s="43"/>
      <c r="I91" s="43"/>
      <c r="J91" s="50">
        <v>0.33</v>
      </c>
      <c r="K91" s="50"/>
      <c r="L91" s="24" t="s">
        <v>35</v>
      </c>
      <c r="M91" s="24"/>
      <c r="N91" s="20">
        <v>94.15</v>
      </c>
      <c r="O91" s="20"/>
      <c r="P91" s="24">
        <v>1</v>
      </c>
      <c r="Q91" s="24"/>
      <c r="R91" s="20">
        <f t="shared" si="5"/>
        <v>31.069500000000005</v>
      </c>
      <c r="S91" s="20"/>
      <c r="T91" s="20"/>
      <c r="U91" s="20">
        <f t="shared" si="4"/>
        <v>33.772546500000004</v>
      </c>
      <c r="V91" s="20"/>
      <c r="W91" s="20"/>
    </row>
    <row r="92" spans="1:23" ht="12.75">
      <c r="A92" s="2">
        <v>11</v>
      </c>
      <c r="B92" s="43" t="s">
        <v>31</v>
      </c>
      <c r="C92" s="43"/>
      <c r="D92" s="43"/>
      <c r="E92" s="43"/>
      <c r="F92" s="43"/>
      <c r="G92" s="43"/>
      <c r="H92" s="43"/>
      <c r="I92" s="43"/>
      <c r="J92" s="50">
        <v>0.5</v>
      </c>
      <c r="K92" s="50"/>
      <c r="L92" s="24" t="s">
        <v>148</v>
      </c>
      <c r="M92" s="24"/>
      <c r="N92" s="20">
        <v>568.1</v>
      </c>
      <c r="O92" s="20"/>
      <c r="P92" s="24">
        <v>5</v>
      </c>
      <c r="Q92" s="24"/>
      <c r="R92" s="20">
        <f t="shared" si="5"/>
        <v>1420.25</v>
      </c>
      <c r="S92" s="20"/>
      <c r="T92" s="20"/>
      <c r="U92" s="20">
        <f t="shared" si="4"/>
        <v>1543.8117499999998</v>
      </c>
      <c r="V92" s="20"/>
      <c r="W92" s="20"/>
    </row>
    <row r="93" spans="1:23" ht="12.75">
      <c r="A93" s="2">
        <v>12</v>
      </c>
      <c r="B93" s="43" t="s">
        <v>24</v>
      </c>
      <c r="C93" s="43"/>
      <c r="D93" s="43"/>
      <c r="E93" s="43"/>
      <c r="F93" s="43"/>
      <c r="G93" s="43"/>
      <c r="H93" s="43"/>
      <c r="I93" s="43"/>
      <c r="J93" s="50">
        <v>1</v>
      </c>
      <c r="K93" s="50"/>
      <c r="L93" s="24" t="s">
        <v>148</v>
      </c>
      <c r="M93" s="24"/>
      <c r="N93" s="20">
        <v>24</v>
      </c>
      <c r="O93" s="20"/>
      <c r="P93" s="24">
        <v>1</v>
      </c>
      <c r="Q93" s="24"/>
      <c r="R93" s="20">
        <f t="shared" si="5"/>
        <v>24</v>
      </c>
      <c r="S93" s="20"/>
      <c r="T93" s="20"/>
      <c r="U93" s="20">
        <f t="shared" si="4"/>
        <v>26.088</v>
      </c>
      <c r="V93" s="20"/>
      <c r="W93" s="20"/>
    </row>
    <row r="94" spans="1:23" ht="12.75">
      <c r="A94" s="2">
        <v>13</v>
      </c>
      <c r="B94" s="43" t="s">
        <v>80</v>
      </c>
      <c r="C94" s="43"/>
      <c r="D94" s="43"/>
      <c r="E94" s="43"/>
      <c r="F94" s="43"/>
      <c r="G94" s="43"/>
      <c r="H94" s="43"/>
      <c r="I94" s="43"/>
      <c r="J94" s="50">
        <v>0.5</v>
      </c>
      <c r="K94" s="50"/>
      <c r="L94" s="24" t="s">
        <v>148</v>
      </c>
      <c r="M94" s="24"/>
      <c r="N94" s="20">
        <v>461.7</v>
      </c>
      <c r="O94" s="20"/>
      <c r="P94" s="24">
        <v>2</v>
      </c>
      <c r="Q94" s="24"/>
      <c r="R94" s="20">
        <f t="shared" si="5"/>
        <v>461.7</v>
      </c>
      <c r="S94" s="20"/>
      <c r="T94" s="20"/>
      <c r="U94" s="20">
        <f t="shared" si="4"/>
        <v>501.86789999999996</v>
      </c>
      <c r="V94" s="20"/>
      <c r="W94" s="20"/>
    </row>
    <row r="95" spans="1:23" ht="12.75">
      <c r="A95" s="2">
        <v>14</v>
      </c>
      <c r="B95" s="43" t="s">
        <v>81</v>
      </c>
      <c r="C95" s="43"/>
      <c r="D95" s="43"/>
      <c r="E95" s="43"/>
      <c r="F95" s="43"/>
      <c r="G95" s="43"/>
      <c r="H95" s="43"/>
      <c r="I95" s="43"/>
      <c r="J95" s="50">
        <v>1</v>
      </c>
      <c r="K95" s="50"/>
      <c r="L95" s="24" t="s">
        <v>148</v>
      </c>
      <c r="M95" s="24"/>
      <c r="N95" s="20">
        <v>150</v>
      </c>
      <c r="O95" s="20"/>
      <c r="P95" s="24">
        <v>2</v>
      </c>
      <c r="Q95" s="24"/>
      <c r="R95" s="20">
        <f t="shared" si="5"/>
        <v>300</v>
      </c>
      <c r="S95" s="20"/>
      <c r="T95" s="20"/>
      <c r="U95" s="20">
        <f t="shared" si="4"/>
        <v>326.09999999999997</v>
      </c>
      <c r="V95" s="20"/>
      <c r="W95" s="20"/>
    </row>
    <row r="96" spans="1:23" ht="12.75">
      <c r="A96" s="2">
        <v>15</v>
      </c>
      <c r="B96" s="43" t="s">
        <v>82</v>
      </c>
      <c r="C96" s="43"/>
      <c r="D96" s="43"/>
      <c r="E96" s="43"/>
      <c r="F96" s="43"/>
      <c r="G96" s="43"/>
      <c r="H96" s="43"/>
      <c r="I96" s="43"/>
      <c r="J96" s="50">
        <v>1</v>
      </c>
      <c r="K96" s="50"/>
      <c r="L96" s="24" t="s">
        <v>148</v>
      </c>
      <c r="M96" s="24"/>
      <c r="N96" s="20">
        <v>192.6</v>
      </c>
      <c r="O96" s="20"/>
      <c r="P96" s="24">
        <v>1</v>
      </c>
      <c r="Q96" s="24"/>
      <c r="R96" s="20">
        <f t="shared" si="5"/>
        <v>192.6</v>
      </c>
      <c r="S96" s="20"/>
      <c r="T96" s="20"/>
      <c r="U96" s="20">
        <f t="shared" si="4"/>
        <v>209.3562</v>
      </c>
      <c r="V96" s="20"/>
      <c r="W96" s="20"/>
    </row>
    <row r="97" spans="1:23" ht="12.75">
      <c r="A97" s="2">
        <v>16</v>
      </c>
      <c r="B97" s="43" t="s">
        <v>9</v>
      </c>
      <c r="C97" s="43"/>
      <c r="D97" s="43"/>
      <c r="E97" s="43"/>
      <c r="F97" s="43"/>
      <c r="G97" s="43"/>
      <c r="H97" s="43"/>
      <c r="I97" s="43"/>
      <c r="J97" s="50">
        <v>1</v>
      </c>
      <c r="K97" s="50"/>
      <c r="L97" s="24" t="s">
        <v>148</v>
      </c>
      <c r="M97" s="24"/>
      <c r="N97" s="20">
        <v>40</v>
      </c>
      <c r="O97" s="20"/>
      <c r="P97" s="24">
        <v>1</v>
      </c>
      <c r="Q97" s="24"/>
      <c r="R97" s="20">
        <f t="shared" si="5"/>
        <v>40</v>
      </c>
      <c r="S97" s="20"/>
      <c r="T97" s="20"/>
      <c r="U97" s="20">
        <f t="shared" si="4"/>
        <v>43.48</v>
      </c>
      <c r="V97" s="20"/>
      <c r="W97" s="20"/>
    </row>
    <row r="98" spans="1:23" ht="12.75">
      <c r="A98" s="2">
        <v>17</v>
      </c>
      <c r="B98" s="43" t="s">
        <v>55</v>
      </c>
      <c r="C98" s="43"/>
      <c r="D98" s="43"/>
      <c r="E98" s="43"/>
      <c r="F98" s="43"/>
      <c r="G98" s="43"/>
      <c r="H98" s="43"/>
      <c r="I98" s="43"/>
      <c r="J98" s="50">
        <v>1</v>
      </c>
      <c r="K98" s="50"/>
      <c r="L98" s="24" t="s">
        <v>150</v>
      </c>
      <c r="M98" s="24"/>
      <c r="N98" s="20">
        <v>58</v>
      </c>
      <c r="O98" s="20"/>
      <c r="P98" s="24">
        <v>0.3</v>
      </c>
      <c r="Q98" s="24"/>
      <c r="R98" s="20">
        <f t="shared" si="5"/>
        <v>17.4</v>
      </c>
      <c r="S98" s="20"/>
      <c r="T98" s="20"/>
      <c r="U98" s="20">
        <f t="shared" si="4"/>
        <v>18.9138</v>
      </c>
      <c r="V98" s="20"/>
      <c r="W98" s="20"/>
    </row>
    <row r="99" spans="1:23" ht="12.75">
      <c r="A99" s="2">
        <v>18</v>
      </c>
      <c r="B99" s="43" t="s">
        <v>19</v>
      </c>
      <c r="C99" s="43"/>
      <c r="D99" s="43"/>
      <c r="E99" s="43"/>
      <c r="F99" s="43"/>
      <c r="G99" s="43"/>
      <c r="H99" s="43"/>
      <c r="I99" s="43"/>
      <c r="J99" s="50">
        <v>1</v>
      </c>
      <c r="K99" s="50"/>
      <c r="L99" s="24" t="s">
        <v>148</v>
      </c>
      <c r="M99" s="24"/>
      <c r="N99" s="20">
        <v>100</v>
      </c>
      <c r="O99" s="20"/>
      <c r="P99" s="24">
        <v>2</v>
      </c>
      <c r="Q99" s="24"/>
      <c r="R99" s="20">
        <f t="shared" si="5"/>
        <v>200</v>
      </c>
      <c r="S99" s="20"/>
      <c r="T99" s="20"/>
      <c r="U99" s="20">
        <f t="shared" si="4"/>
        <v>217.4</v>
      </c>
      <c r="V99" s="20"/>
      <c r="W99" s="20"/>
    </row>
    <row r="100" spans="1:23" ht="12.75">
      <c r="A100" s="2">
        <v>19</v>
      </c>
      <c r="B100" s="43" t="s">
        <v>10</v>
      </c>
      <c r="C100" s="43"/>
      <c r="D100" s="43"/>
      <c r="E100" s="43"/>
      <c r="F100" s="43"/>
      <c r="G100" s="43"/>
      <c r="H100" s="43"/>
      <c r="I100" s="43"/>
      <c r="J100" s="50">
        <v>1</v>
      </c>
      <c r="K100" s="50"/>
      <c r="L100" s="24" t="s">
        <v>148</v>
      </c>
      <c r="M100" s="24"/>
      <c r="N100" s="20">
        <v>50</v>
      </c>
      <c r="O100" s="20"/>
      <c r="P100" s="24">
        <v>2</v>
      </c>
      <c r="Q100" s="24"/>
      <c r="R100" s="20">
        <f t="shared" si="5"/>
        <v>100</v>
      </c>
      <c r="S100" s="20"/>
      <c r="T100" s="20"/>
      <c r="U100" s="20">
        <f t="shared" si="4"/>
        <v>108.7</v>
      </c>
      <c r="V100" s="20"/>
      <c r="W100" s="20"/>
    </row>
    <row r="101" spans="1:23" ht="12.75">
      <c r="A101" s="2">
        <v>20</v>
      </c>
      <c r="B101" s="43" t="s">
        <v>83</v>
      </c>
      <c r="C101" s="43"/>
      <c r="D101" s="43"/>
      <c r="E101" s="43"/>
      <c r="F101" s="43"/>
      <c r="G101" s="43"/>
      <c r="H101" s="43"/>
      <c r="I101" s="43"/>
      <c r="J101" s="50">
        <v>1</v>
      </c>
      <c r="K101" s="50"/>
      <c r="L101" s="24" t="s">
        <v>148</v>
      </c>
      <c r="M101" s="24"/>
      <c r="N101" s="20">
        <v>58.1</v>
      </c>
      <c r="O101" s="20"/>
      <c r="P101" s="24">
        <v>1</v>
      </c>
      <c r="Q101" s="24"/>
      <c r="R101" s="20">
        <f t="shared" si="5"/>
        <v>58.1</v>
      </c>
      <c r="S101" s="20"/>
      <c r="T101" s="20"/>
      <c r="U101" s="20">
        <f t="shared" si="4"/>
        <v>63.1547</v>
      </c>
      <c r="V101" s="20"/>
      <c r="W101" s="20"/>
    </row>
    <row r="102" spans="1:23" ht="12.75">
      <c r="A102" s="2">
        <v>21</v>
      </c>
      <c r="B102" s="43" t="s">
        <v>84</v>
      </c>
      <c r="C102" s="43"/>
      <c r="D102" s="43"/>
      <c r="E102" s="43"/>
      <c r="F102" s="43"/>
      <c r="G102" s="43"/>
      <c r="H102" s="43"/>
      <c r="I102" s="43"/>
      <c r="J102" s="50">
        <v>1</v>
      </c>
      <c r="K102" s="50"/>
      <c r="L102" s="24" t="s">
        <v>148</v>
      </c>
      <c r="M102" s="24"/>
      <c r="N102" s="20">
        <v>45.5</v>
      </c>
      <c r="O102" s="20"/>
      <c r="P102" s="24">
        <v>5</v>
      </c>
      <c r="Q102" s="24"/>
      <c r="R102" s="20">
        <f t="shared" si="5"/>
        <v>227.5</v>
      </c>
      <c r="S102" s="20"/>
      <c r="T102" s="20"/>
      <c r="U102" s="20">
        <f t="shared" si="4"/>
        <v>247.2925</v>
      </c>
      <c r="V102" s="20"/>
      <c r="W102" s="20"/>
    </row>
    <row r="103" spans="1:23" ht="12.75">
      <c r="A103" s="2">
        <v>22</v>
      </c>
      <c r="B103" s="43" t="s">
        <v>11</v>
      </c>
      <c r="C103" s="43"/>
      <c r="D103" s="43"/>
      <c r="E103" s="43"/>
      <c r="F103" s="43"/>
      <c r="G103" s="43"/>
      <c r="H103" s="43"/>
      <c r="I103" s="43"/>
      <c r="J103" s="50">
        <v>1</v>
      </c>
      <c r="K103" s="50"/>
      <c r="L103" s="24" t="s">
        <v>148</v>
      </c>
      <c r="M103" s="24"/>
      <c r="N103" s="20">
        <v>40</v>
      </c>
      <c r="O103" s="20"/>
      <c r="P103" s="24">
        <v>5</v>
      </c>
      <c r="Q103" s="24"/>
      <c r="R103" s="20">
        <f t="shared" si="5"/>
        <v>200</v>
      </c>
      <c r="S103" s="20"/>
      <c r="T103" s="20"/>
      <c r="U103" s="20">
        <f t="shared" si="4"/>
        <v>217.4</v>
      </c>
      <c r="V103" s="20"/>
      <c r="W103" s="20"/>
    </row>
    <row r="104" spans="1:23" ht="12.75">
      <c r="A104" s="2">
        <v>23</v>
      </c>
      <c r="B104" s="43" t="s">
        <v>12</v>
      </c>
      <c r="C104" s="43"/>
      <c r="D104" s="43"/>
      <c r="E104" s="43"/>
      <c r="F104" s="43"/>
      <c r="G104" s="43"/>
      <c r="H104" s="43"/>
      <c r="I104" s="43"/>
      <c r="J104" s="50">
        <v>1</v>
      </c>
      <c r="K104" s="50"/>
      <c r="L104" s="24" t="s">
        <v>148</v>
      </c>
      <c r="M104" s="24"/>
      <c r="N104" s="20">
        <v>827.4</v>
      </c>
      <c r="O104" s="20"/>
      <c r="P104" s="24">
        <v>1</v>
      </c>
      <c r="Q104" s="24"/>
      <c r="R104" s="20">
        <f t="shared" si="5"/>
        <v>827.4</v>
      </c>
      <c r="S104" s="20"/>
      <c r="T104" s="20"/>
      <c r="U104" s="20">
        <f t="shared" si="4"/>
        <v>899.3838</v>
      </c>
      <c r="V104" s="20"/>
      <c r="W104" s="20"/>
    </row>
    <row r="105" spans="1:23" ht="12.75">
      <c r="A105" s="2">
        <v>24</v>
      </c>
      <c r="B105" s="43" t="s">
        <v>13</v>
      </c>
      <c r="C105" s="43"/>
      <c r="D105" s="43"/>
      <c r="E105" s="43"/>
      <c r="F105" s="43"/>
      <c r="G105" s="43"/>
      <c r="H105" s="43"/>
      <c r="I105" s="43"/>
      <c r="J105" s="50">
        <v>0.33</v>
      </c>
      <c r="K105" s="50"/>
      <c r="L105" s="24" t="s">
        <v>148</v>
      </c>
      <c r="M105" s="24"/>
      <c r="N105" s="20">
        <v>520</v>
      </c>
      <c r="O105" s="20"/>
      <c r="P105" s="24">
        <v>1</v>
      </c>
      <c r="Q105" s="24"/>
      <c r="R105" s="20">
        <f t="shared" si="5"/>
        <v>171.6</v>
      </c>
      <c r="S105" s="20"/>
      <c r="T105" s="20"/>
      <c r="U105" s="20">
        <f t="shared" si="4"/>
        <v>186.52919999999997</v>
      </c>
      <c r="V105" s="20"/>
      <c r="W105" s="20"/>
    </row>
    <row r="106" spans="1:23" ht="12.75">
      <c r="A106" s="2">
        <v>25</v>
      </c>
      <c r="B106" s="43" t="s">
        <v>14</v>
      </c>
      <c r="C106" s="43"/>
      <c r="D106" s="43"/>
      <c r="E106" s="43"/>
      <c r="F106" s="43"/>
      <c r="G106" s="43"/>
      <c r="H106" s="43"/>
      <c r="I106" s="43"/>
      <c r="J106" s="50">
        <v>0.13</v>
      </c>
      <c r="K106" s="50"/>
      <c r="L106" s="24" t="s">
        <v>148</v>
      </c>
      <c r="M106" s="24"/>
      <c r="N106" s="20">
        <v>566</v>
      </c>
      <c r="O106" s="20"/>
      <c r="P106" s="24">
        <v>1</v>
      </c>
      <c r="Q106" s="24"/>
      <c r="R106" s="20">
        <f t="shared" si="5"/>
        <v>73.58</v>
      </c>
      <c r="S106" s="20"/>
      <c r="T106" s="20"/>
      <c r="U106" s="20">
        <f t="shared" si="4"/>
        <v>79.98146</v>
      </c>
      <c r="V106" s="20"/>
      <c r="W106" s="20"/>
    </row>
    <row r="107" spans="1:23" ht="12.75">
      <c r="A107" s="2">
        <v>26</v>
      </c>
      <c r="B107" s="43" t="s">
        <v>15</v>
      </c>
      <c r="C107" s="43"/>
      <c r="D107" s="43"/>
      <c r="E107" s="43"/>
      <c r="F107" s="43"/>
      <c r="G107" s="43"/>
      <c r="H107" s="43"/>
      <c r="I107" s="43"/>
      <c r="J107" s="50">
        <v>1</v>
      </c>
      <c r="K107" s="50"/>
      <c r="L107" s="24" t="s">
        <v>148</v>
      </c>
      <c r="M107" s="24"/>
      <c r="N107" s="20">
        <v>90</v>
      </c>
      <c r="O107" s="20"/>
      <c r="P107" s="24">
        <v>2</v>
      </c>
      <c r="Q107" s="24"/>
      <c r="R107" s="20">
        <f t="shared" si="5"/>
        <v>180</v>
      </c>
      <c r="S107" s="20"/>
      <c r="T107" s="20"/>
      <c r="U107" s="20">
        <f t="shared" si="4"/>
        <v>195.66</v>
      </c>
      <c r="V107" s="20"/>
      <c r="W107" s="20"/>
    </row>
    <row r="108" spans="1:23" ht="12.75">
      <c r="A108" s="2">
        <v>27</v>
      </c>
      <c r="B108" s="43" t="s">
        <v>32</v>
      </c>
      <c r="C108" s="43"/>
      <c r="D108" s="43"/>
      <c r="E108" s="43"/>
      <c r="F108" s="43"/>
      <c r="G108" s="43"/>
      <c r="H108" s="43"/>
      <c r="I108" s="43"/>
      <c r="J108" s="50">
        <v>0.5</v>
      </c>
      <c r="K108" s="50"/>
      <c r="L108" s="24" t="s">
        <v>148</v>
      </c>
      <c r="M108" s="24"/>
      <c r="N108" s="20">
        <v>570.3</v>
      </c>
      <c r="O108" s="20"/>
      <c r="P108" s="24">
        <v>1</v>
      </c>
      <c r="Q108" s="24"/>
      <c r="R108" s="20">
        <f t="shared" si="5"/>
        <v>285.15</v>
      </c>
      <c r="S108" s="20"/>
      <c r="T108" s="20"/>
      <c r="U108" s="20">
        <f t="shared" si="4"/>
        <v>309.95804999999996</v>
      </c>
      <c r="V108" s="20"/>
      <c r="W108" s="20"/>
    </row>
    <row r="109" spans="1:23" ht="12.75">
      <c r="A109" s="2">
        <v>28</v>
      </c>
      <c r="B109" s="43" t="s">
        <v>16</v>
      </c>
      <c r="C109" s="43"/>
      <c r="D109" s="43"/>
      <c r="E109" s="43"/>
      <c r="F109" s="43"/>
      <c r="G109" s="43"/>
      <c r="H109" s="43"/>
      <c r="I109" s="43"/>
      <c r="J109" s="50">
        <v>1</v>
      </c>
      <c r="K109" s="50"/>
      <c r="L109" s="24" t="s">
        <v>148</v>
      </c>
      <c r="M109" s="24"/>
      <c r="N109" s="20">
        <v>120</v>
      </c>
      <c r="O109" s="20"/>
      <c r="P109" s="24">
        <v>1</v>
      </c>
      <c r="Q109" s="24"/>
      <c r="R109" s="20">
        <f t="shared" si="5"/>
        <v>120</v>
      </c>
      <c r="S109" s="20"/>
      <c r="T109" s="20"/>
      <c r="U109" s="20">
        <f t="shared" si="4"/>
        <v>130.44</v>
      </c>
      <c r="V109" s="20"/>
      <c r="W109" s="20"/>
    </row>
    <row r="110" spans="1:23" ht="12.75">
      <c r="A110" s="2">
        <v>29</v>
      </c>
      <c r="B110" s="43" t="s">
        <v>17</v>
      </c>
      <c r="C110" s="43"/>
      <c r="D110" s="43"/>
      <c r="E110" s="43"/>
      <c r="F110" s="43"/>
      <c r="G110" s="43"/>
      <c r="H110" s="43"/>
      <c r="I110" s="43"/>
      <c r="J110" s="50">
        <v>1</v>
      </c>
      <c r="K110" s="50"/>
      <c r="L110" s="24" t="s">
        <v>148</v>
      </c>
      <c r="M110" s="24"/>
      <c r="N110" s="20">
        <v>250</v>
      </c>
      <c r="O110" s="20"/>
      <c r="P110" s="24">
        <v>2</v>
      </c>
      <c r="Q110" s="24"/>
      <c r="R110" s="20">
        <f t="shared" si="5"/>
        <v>500</v>
      </c>
      <c r="S110" s="20"/>
      <c r="T110" s="20"/>
      <c r="U110" s="20">
        <f t="shared" si="4"/>
        <v>543.5</v>
      </c>
      <c r="V110" s="20"/>
      <c r="W110" s="20"/>
    </row>
    <row r="111" spans="1:23" ht="12.75">
      <c r="A111" s="2">
        <v>30</v>
      </c>
      <c r="B111" s="43" t="s">
        <v>85</v>
      </c>
      <c r="C111" s="43"/>
      <c r="D111" s="43"/>
      <c r="E111" s="43"/>
      <c r="F111" s="43"/>
      <c r="G111" s="43"/>
      <c r="H111" s="43"/>
      <c r="I111" s="43"/>
      <c r="J111" s="50">
        <v>0.2</v>
      </c>
      <c r="K111" s="50"/>
      <c r="L111" s="24" t="s">
        <v>148</v>
      </c>
      <c r="M111" s="24"/>
      <c r="N111" s="20">
        <v>180</v>
      </c>
      <c r="O111" s="20"/>
      <c r="P111" s="24">
        <v>1</v>
      </c>
      <c r="Q111" s="24"/>
      <c r="R111" s="20">
        <f t="shared" si="5"/>
        <v>36</v>
      </c>
      <c r="S111" s="20"/>
      <c r="T111" s="20"/>
      <c r="U111" s="20">
        <f t="shared" si="4"/>
        <v>39.132</v>
      </c>
      <c r="V111" s="20"/>
      <c r="W111" s="20"/>
    </row>
    <row r="112" spans="1:23" ht="12.75">
      <c r="A112" s="2">
        <v>31</v>
      </c>
      <c r="B112" s="43" t="s">
        <v>86</v>
      </c>
      <c r="C112" s="43"/>
      <c r="D112" s="43"/>
      <c r="E112" s="43"/>
      <c r="F112" s="43"/>
      <c r="G112" s="43"/>
      <c r="H112" s="43"/>
      <c r="I112" s="43"/>
      <c r="J112" s="50">
        <v>0.5</v>
      </c>
      <c r="K112" s="50"/>
      <c r="L112" s="24" t="s">
        <v>148</v>
      </c>
      <c r="M112" s="24"/>
      <c r="N112" s="20">
        <v>200</v>
      </c>
      <c r="O112" s="20"/>
      <c r="P112" s="24">
        <v>1</v>
      </c>
      <c r="Q112" s="24"/>
      <c r="R112" s="20">
        <f t="shared" si="5"/>
        <v>100</v>
      </c>
      <c r="S112" s="20"/>
      <c r="T112" s="20"/>
      <c r="U112" s="20">
        <f t="shared" si="4"/>
        <v>108.7</v>
      </c>
      <c r="V112" s="20"/>
      <c r="W112" s="20"/>
    </row>
    <row r="113" spans="1:23" ht="12.75">
      <c r="A113" s="2">
        <v>32</v>
      </c>
      <c r="B113" s="43" t="s">
        <v>87</v>
      </c>
      <c r="C113" s="43"/>
      <c r="D113" s="43"/>
      <c r="E113" s="43"/>
      <c r="F113" s="43"/>
      <c r="G113" s="43"/>
      <c r="H113" s="43"/>
      <c r="I113" s="43"/>
      <c r="J113" s="50">
        <v>1</v>
      </c>
      <c r="K113" s="50"/>
      <c r="L113" s="24" t="s">
        <v>148</v>
      </c>
      <c r="M113" s="24"/>
      <c r="N113" s="20">
        <v>260</v>
      </c>
      <c r="O113" s="20"/>
      <c r="P113" s="24">
        <v>1</v>
      </c>
      <c r="Q113" s="24"/>
      <c r="R113" s="20">
        <f t="shared" si="5"/>
        <v>260</v>
      </c>
      <c r="S113" s="20"/>
      <c r="T113" s="20"/>
      <c r="U113" s="20">
        <f t="shared" si="4"/>
        <v>282.62</v>
      </c>
      <c r="V113" s="20"/>
      <c r="W113" s="20"/>
    </row>
    <row r="114" spans="1:23" ht="12.75">
      <c r="A114" s="2">
        <v>33</v>
      </c>
      <c r="B114" s="43" t="s">
        <v>88</v>
      </c>
      <c r="C114" s="43"/>
      <c r="D114" s="43"/>
      <c r="E114" s="43"/>
      <c r="F114" s="43"/>
      <c r="G114" s="43"/>
      <c r="H114" s="43"/>
      <c r="I114" s="43"/>
      <c r="J114" s="50">
        <v>1</v>
      </c>
      <c r="K114" s="50"/>
      <c r="L114" s="24" t="s">
        <v>148</v>
      </c>
      <c r="M114" s="24"/>
      <c r="N114" s="20">
        <v>120.6</v>
      </c>
      <c r="O114" s="20"/>
      <c r="P114" s="24">
        <v>3</v>
      </c>
      <c r="Q114" s="24"/>
      <c r="R114" s="20">
        <f t="shared" si="5"/>
        <v>361.79999999999995</v>
      </c>
      <c r="S114" s="20"/>
      <c r="T114" s="20"/>
      <c r="U114" s="20">
        <f t="shared" si="4"/>
        <v>393.2765999999999</v>
      </c>
      <c r="V114" s="20"/>
      <c r="W114" s="20"/>
    </row>
    <row r="115" spans="1:23" ht="12.75">
      <c r="A115" s="2">
        <v>34</v>
      </c>
      <c r="B115" s="7" t="s">
        <v>20</v>
      </c>
      <c r="C115" s="8"/>
      <c r="D115" s="8"/>
      <c r="E115" s="8"/>
      <c r="F115" s="8"/>
      <c r="G115" s="8"/>
      <c r="H115" s="8"/>
      <c r="I115" s="23"/>
      <c r="J115" s="51">
        <v>0.33</v>
      </c>
      <c r="K115" s="52"/>
      <c r="L115" s="21" t="s">
        <v>148</v>
      </c>
      <c r="M115" s="9"/>
      <c r="N115" s="25">
        <v>150</v>
      </c>
      <c r="O115" s="27"/>
      <c r="P115" s="21">
        <v>1</v>
      </c>
      <c r="Q115" s="9"/>
      <c r="R115" s="20">
        <f t="shared" si="5"/>
        <v>49.5</v>
      </c>
      <c r="S115" s="20"/>
      <c r="T115" s="20"/>
      <c r="U115" s="20">
        <f t="shared" si="4"/>
        <v>53.8065</v>
      </c>
      <c r="V115" s="20"/>
      <c r="W115" s="20"/>
    </row>
    <row r="116" spans="1:23" ht="12.75">
      <c r="A116" s="2">
        <v>35</v>
      </c>
      <c r="B116" s="7" t="s">
        <v>89</v>
      </c>
      <c r="C116" s="8"/>
      <c r="D116" s="8"/>
      <c r="E116" s="8"/>
      <c r="F116" s="8"/>
      <c r="G116" s="8"/>
      <c r="H116" s="8"/>
      <c r="I116" s="23"/>
      <c r="J116" s="51">
        <v>0.5</v>
      </c>
      <c r="K116" s="52"/>
      <c r="L116" s="21" t="s">
        <v>148</v>
      </c>
      <c r="M116" s="9"/>
      <c r="N116" s="25">
        <v>800</v>
      </c>
      <c r="O116" s="27"/>
      <c r="P116" s="21">
        <v>5</v>
      </c>
      <c r="Q116" s="9"/>
      <c r="R116" s="20">
        <f t="shared" si="5"/>
        <v>2000</v>
      </c>
      <c r="S116" s="20"/>
      <c r="T116" s="20"/>
      <c r="U116" s="20">
        <f t="shared" si="4"/>
        <v>2174</v>
      </c>
      <c r="V116" s="20"/>
      <c r="W116" s="20"/>
    </row>
    <row r="117" spans="1:23" ht="12.75">
      <c r="A117" s="2">
        <v>36</v>
      </c>
      <c r="B117" s="7" t="s">
        <v>18</v>
      </c>
      <c r="C117" s="8"/>
      <c r="D117" s="8"/>
      <c r="E117" s="8"/>
      <c r="F117" s="8"/>
      <c r="G117" s="8"/>
      <c r="H117" s="8"/>
      <c r="I117" s="23"/>
      <c r="J117" s="51">
        <v>0.2</v>
      </c>
      <c r="K117" s="52"/>
      <c r="L117" s="21" t="s">
        <v>148</v>
      </c>
      <c r="M117" s="9"/>
      <c r="N117" s="25">
        <v>600</v>
      </c>
      <c r="O117" s="27"/>
      <c r="P117" s="21">
        <v>1</v>
      </c>
      <c r="Q117" s="9"/>
      <c r="R117" s="20">
        <f t="shared" si="5"/>
        <v>120</v>
      </c>
      <c r="S117" s="20"/>
      <c r="T117" s="20"/>
      <c r="U117" s="20">
        <f t="shared" si="4"/>
        <v>130.44</v>
      </c>
      <c r="V117" s="20"/>
      <c r="W117" s="20"/>
    </row>
    <row r="118" spans="1:23" ht="12.75">
      <c r="A118" s="2">
        <v>37</v>
      </c>
      <c r="B118" s="43" t="s">
        <v>90</v>
      </c>
      <c r="C118" s="43"/>
      <c r="D118" s="43"/>
      <c r="E118" s="43"/>
      <c r="F118" s="43"/>
      <c r="G118" s="43"/>
      <c r="H118" s="43"/>
      <c r="I118" s="43"/>
      <c r="J118" s="50">
        <v>1</v>
      </c>
      <c r="K118" s="50"/>
      <c r="L118" s="24" t="s">
        <v>148</v>
      </c>
      <c r="M118" s="24"/>
      <c r="N118" s="20">
        <v>100</v>
      </c>
      <c r="O118" s="20"/>
      <c r="P118" s="24">
        <v>5</v>
      </c>
      <c r="Q118" s="24"/>
      <c r="R118" s="20">
        <f t="shared" si="5"/>
        <v>500</v>
      </c>
      <c r="S118" s="20"/>
      <c r="T118" s="20"/>
      <c r="U118" s="20">
        <f t="shared" si="4"/>
        <v>543.5</v>
      </c>
      <c r="V118" s="20"/>
      <c r="W118" s="20"/>
    </row>
    <row r="119" spans="1:23" ht="12.75">
      <c r="A119" s="2">
        <v>38</v>
      </c>
      <c r="B119" s="43" t="s">
        <v>21</v>
      </c>
      <c r="C119" s="43"/>
      <c r="D119" s="43"/>
      <c r="E119" s="43"/>
      <c r="F119" s="43"/>
      <c r="G119" s="43"/>
      <c r="H119" s="43"/>
      <c r="I119" s="43"/>
      <c r="J119" s="50">
        <v>1</v>
      </c>
      <c r="K119" s="50"/>
      <c r="L119" s="24" t="s">
        <v>148</v>
      </c>
      <c r="M119" s="24"/>
      <c r="N119" s="20">
        <v>48</v>
      </c>
      <c r="O119" s="20"/>
      <c r="P119" s="24">
        <v>2</v>
      </c>
      <c r="Q119" s="24"/>
      <c r="R119" s="20">
        <f t="shared" si="5"/>
        <v>96</v>
      </c>
      <c r="S119" s="20"/>
      <c r="T119" s="20"/>
      <c r="U119" s="20">
        <f t="shared" si="4"/>
        <v>104.352</v>
      </c>
      <c r="V119" s="20"/>
      <c r="W119" s="20"/>
    </row>
    <row r="120" spans="1:23" ht="12.75">
      <c r="A120" s="2">
        <v>39</v>
      </c>
      <c r="B120" s="43" t="s">
        <v>91</v>
      </c>
      <c r="C120" s="43"/>
      <c r="D120" s="43"/>
      <c r="E120" s="43"/>
      <c r="F120" s="43"/>
      <c r="G120" s="43"/>
      <c r="H120" s="43"/>
      <c r="I120" s="43"/>
      <c r="J120" s="50">
        <v>0.5</v>
      </c>
      <c r="K120" s="50"/>
      <c r="L120" s="24" t="s">
        <v>148</v>
      </c>
      <c r="M120" s="24"/>
      <c r="N120" s="20">
        <v>800</v>
      </c>
      <c r="O120" s="20"/>
      <c r="P120" s="24">
        <v>1</v>
      </c>
      <c r="Q120" s="24"/>
      <c r="R120" s="20">
        <f t="shared" si="5"/>
        <v>400</v>
      </c>
      <c r="S120" s="20"/>
      <c r="T120" s="20"/>
      <c r="U120" s="20">
        <f t="shared" si="4"/>
        <v>434.8</v>
      </c>
      <c r="V120" s="20"/>
      <c r="W120" s="20"/>
    </row>
    <row r="121" spans="1:23" ht="12.75">
      <c r="A121" s="2">
        <v>40</v>
      </c>
      <c r="B121" s="43" t="s">
        <v>92</v>
      </c>
      <c r="C121" s="43"/>
      <c r="D121" s="43"/>
      <c r="E121" s="43"/>
      <c r="F121" s="43"/>
      <c r="G121" s="43"/>
      <c r="H121" s="43"/>
      <c r="I121" s="43"/>
      <c r="J121" s="50">
        <v>0.5</v>
      </c>
      <c r="K121" s="50"/>
      <c r="L121" s="24" t="s">
        <v>148</v>
      </c>
      <c r="M121" s="24"/>
      <c r="N121" s="20">
        <v>140</v>
      </c>
      <c r="O121" s="20"/>
      <c r="P121" s="24">
        <v>1</v>
      </c>
      <c r="Q121" s="24"/>
      <c r="R121" s="20">
        <f t="shared" si="5"/>
        <v>70</v>
      </c>
      <c r="S121" s="20"/>
      <c r="T121" s="20"/>
      <c r="U121" s="20">
        <f t="shared" si="4"/>
        <v>76.09</v>
      </c>
      <c r="V121" s="20"/>
      <c r="W121" s="20"/>
    </row>
    <row r="122" spans="1:23" ht="12.75">
      <c r="A122" s="2">
        <v>41</v>
      </c>
      <c r="B122" s="43" t="s">
        <v>93</v>
      </c>
      <c r="C122" s="43"/>
      <c r="D122" s="43"/>
      <c r="E122" s="43"/>
      <c r="F122" s="43"/>
      <c r="G122" s="43"/>
      <c r="H122" s="43"/>
      <c r="I122" s="43"/>
      <c r="J122" s="50">
        <v>1</v>
      </c>
      <c r="K122" s="50"/>
      <c r="L122" s="24" t="s">
        <v>148</v>
      </c>
      <c r="M122" s="24"/>
      <c r="N122" s="20">
        <v>179.9</v>
      </c>
      <c r="O122" s="20"/>
      <c r="P122" s="24">
        <v>1</v>
      </c>
      <c r="Q122" s="24"/>
      <c r="R122" s="20">
        <f>J122*N122*P122</f>
        <v>179.9</v>
      </c>
      <c r="S122" s="20"/>
      <c r="T122" s="20"/>
      <c r="U122" s="20">
        <f t="shared" si="4"/>
        <v>195.5513</v>
      </c>
      <c r="V122" s="20"/>
      <c r="W122" s="20"/>
    </row>
    <row r="123" spans="1:23" ht="12.75">
      <c r="A123" s="2">
        <v>42</v>
      </c>
      <c r="B123" s="43" t="s">
        <v>94</v>
      </c>
      <c r="C123" s="43"/>
      <c r="D123" s="43"/>
      <c r="E123" s="43"/>
      <c r="F123" s="43"/>
      <c r="G123" s="43"/>
      <c r="H123" s="43"/>
      <c r="I123" s="43"/>
      <c r="J123" s="50">
        <v>0.4</v>
      </c>
      <c r="K123" s="50"/>
      <c r="L123" s="24" t="s">
        <v>148</v>
      </c>
      <c r="M123" s="24"/>
      <c r="N123" s="20">
        <v>1200</v>
      </c>
      <c r="O123" s="20"/>
      <c r="P123" s="24">
        <v>1</v>
      </c>
      <c r="Q123" s="24"/>
      <c r="R123" s="20">
        <f>J123*N123*P123</f>
        <v>480</v>
      </c>
      <c r="S123" s="20"/>
      <c r="T123" s="20"/>
      <c r="U123" s="20">
        <f t="shared" si="4"/>
        <v>521.76</v>
      </c>
      <c r="V123" s="20"/>
      <c r="W123" s="20"/>
    </row>
    <row r="124" spans="1:23" ht="12.75" hidden="1">
      <c r="A124" s="2"/>
      <c r="B124" s="39"/>
      <c r="C124" s="39"/>
      <c r="D124" s="39"/>
      <c r="E124" s="39"/>
      <c r="F124" s="39"/>
      <c r="G124" s="39"/>
      <c r="H124" s="39"/>
      <c r="I124" s="39"/>
      <c r="J124" s="44"/>
      <c r="K124" s="44"/>
      <c r="L124" s="24"/>
      <c r="M124" s="24"/>
      <c r="N124" s="20"/>
      <c r="O124" s="20"/>
      <c r="P124" s="24"/>
      <c r="Q124" s="24"/>
      <c r="R124" s="20"/>
      <c r="S124" s="20"/>
      <c r="T124" s="20"/>
      <c r="U124" s="20"/>
      <c r="V124" s="20"/>
      <c r="W124" s="20"/>
    </row>
    <row r="125" spans="1:23" ht="12.75">
      <c r="A125" s="2">
        <v>43</v>
      </c>
      <c r="B125" s="43" t="s">
        <v>95</v>
      </c>
      <c r="C125" s="43"/>
      <c r="D125" s="43"/>
      <c r="E125" s="43"/>
      <c r="F125" s="43"/>
      <c r="G125" s="43"/>
      <c r="H125" s="43"/>
      <c r="I125" s="43"/>
      <c r="J125" s="50">
        <v>1</v>
      </c>
      <c r="K125" s="50"/>
      <c r="L125" s="24" t="s">
        <v>148</v>
      </c>
      <c r="M125" s="24"/>
      <c r="N125" s="20">
        <v>10</v>
      </c>
      <c r="O125" s="20"/>
      <c r="P125" s="24">
        <v>1</v>
      </c>
      <c r="Q125" s="24"/>
      <c r="R125" s="20">
        <f>J125*N125*P125</f>
        <v>10</v>
      </c>
      <c r="S125" s="20"/>
      <c r="T125" s="20"/>
      <c r="U125" s="20">
        <f t="shared" si="4"/>
        <v>10.87</v>
      </c>
      <c r="V125" s="20"/>
      <c r="W125" s="20"/>
    </row>
    <row r="126" spans="1:23" ht="27.75" customHeight="1">
      <c r="A126" s="2">
        <v>44</v>
      </c>
      <c r="B126" s="43" t="s">
        <v>96</v>
      </c>
      <c r="C126" s="43"/>
      <c r="D126" s="43"/>
      <c r="E126" s="43"/>
      <c r="F126" s="43"/>
      <c r="G126" s="43"/>
      <c r="H126" s="43"/>
      <c r="I126" s="43"/>
      <c r="J126" s="50">
        <v>0.5</v>
      </c>
      <c r="K126" s="50"/>
      <c r="L126" s="24" t="s">
        <v>148</v>
      </c>
      <c r="M126" s="24"/>
      <c r="N126" s="20">
        <v>300</v>
      </c>
      <c r="O126" s="20"/>
      <c r="P126" s="24">
        <v>1</v>
      </c>
      <c r="Q126" s="24"/>
      <c r="R126" s="20">
        <f aca="true" t="shared" si="6" ref="R126:R137">J126*N126*P126</f>
        <v>150</v>
      </c>
      <c r="S126" s="20"/>
      <c r="T126" s="20"/>
      <c r="U126" s="20">
        <f t="shared" si="4"/>
        <v>163.04999999999998</v>
      </c>
      <c r="V126" s="20"/>
      <c r="W126" s="20"/>
    </row>
    <row r="127" spans="1:23" ht="12.75">
      <c r="A127" s="2">
        <v>45</v>
      </c>
      <c r="B127" s="43" t="s">
        <v>97</v>
      </c>
      <c r="C127" s="43"/>
      <c r="D127" s="43"/>
      <c r="E127" s="43"/>
      <c r="F127" s="43"/>
      <c r="G127" s="43"/>
      <c r="H127" s="43"/>
      <c r="I127" s="43"/>
      <c r="J127" s="50">
        <v>1</v>
      </c>
      <c r="K127" s="50"/>
      <c r="L127" s="24" t="s">
        <v>148</v>
      </c>
      <c r="M127" s="24"/>
      <c r="N127" s="20">
        <v>42</v>
      </c>
      <c r="O127" s="20"/>
      <c r="P127" s="24">
        <v>2</v>
      </c>
      <c r="Q127" s="24"/>
      <c r="R127" s="20">
        <f t="shared" si="6"/>
        <v>84</v>
      </c>
      <c r="S127" s="20"/>
      <c r="T127" s="20"/>
      <c r="U127" s="20">
        <f t="shared" si="4"/>
        <v>91.30799999999999</v>
      </c>
      <c r="V127" s="20"/>
      <c r="W127" s="20"/>
    </row>
    <row r="128" spans="1:23" ht="12.75">
      <c r="A128" s="2">
        <v>46</v>
      </c>
      <c r="B128" s="43" t="s">
        <v>98</v>
      </c>
      <c r="C128" s="43"/>
      <c r="D128" s="43"/>
      <c r="E128" s="43"/>
      <c r="F128" s="43"/>
      <c r="G128" s="43"/>
      <c r="H128" s="43"/>
      <c r="I128" s="43"/>
      <c r="J128" s="50">
        <v>0.5</v>
      </c>
      <c r="K128" s="50"/>
      <c r="L128" s="24" t="s">
        <v>148</v>
      </c>
      <c r="M128" s="24"/>
      <c r="N128" s="20">
        <v>230</v>
      </c>
      <c r="O128" s="20"/>
      <c r="P128" s="24">
        <v>1</v>
      </c>
      <c r="Q128" s="24"/>
      <c r="R128" s="20">
        <f t="shared" si="6"/>
        <v>115</v>
      </c>
      <c r="S128" s="20"/>
      <c r="T128" s="20"/>
      <c r="U128" s="20">
        <f t="shared" si="4"/>
        <v>125.005</v>
      </c>
      <c r="V128" s="20"/>
      <c r="W128" s="20"/>
    </row>
    <row r="129" spans="1:23" ht="12.75">
      <c r="A129" s="2">
        <v>47</v>
      </c>
      <c r="B129" s="43" t="s">
        <v>99</v>
      </c>
      <c r="C129" s="43"/>
      <c r="D129" s="43"/>
      <c r="E129" s="43"/>
      <c r="F129" s="43"/>
      <c r="G129" s="43"/>
      <c r="H129" s="43"/>
      <c r="I129" s="43"/>
      <c r="J129" s="50">
        <v>0.5</v>
      </c>
      <c r="K129" s="50"/>
      <c r="L129" s="24" t="s">
        <v>148</v>
      </c>
      <c r="M129" s="24"/>
      <c r="N129" s="20">
        <v>100</v>
      </c>
      <c r="O129" s="20"/>
      <c r="P129" s="24">
        <v>1</v>
      </c>
      <c r="Q129" s="24"/>
      <c r="R129" s="20">
        <f t="shared" si="6"/>
        <v>50</v>
      </c>
      <c r="S129" s="20"/>
      <c r="T129" s="20"/>
      <c r="U129" s="20">
        <f t="shared" si="4"/>
        <v>54.35</v>
      </c>
      <c r="V129" s="20"/>
      <c r="W129" s="20"/>
    </row>
    <row r="130" spans="1:23" ht="12.75">
      <c r="A130" s="2">
        <v>48</v>
      </c>
      <c r="B130" s="43" t="s">
        <v>100</v>
      </c>
      <c r="C130" s="43"/>
      <c r="D130" s="43"/>
      <c r="E130" s="43"/>
      <c r="F130" s="43"/>
      <c r="G130" s="43"/>
      <c r="H130" s="43"/>
      <c r="I130" s="43"/>
      <c r="J130" s="50">
        <v>1</v>
      </c>
      <c r="K130" s="50"/>
      <c r="L130" s="24" t="s">
        <v>148</v>
      </c>
      <c r="M130" s="24"/>
      <c r="N130" s="20">
        <v>10</v>
      </c>
      <c r="O130" s="20"/>
      <c r="P130" s="24">
        <v>1</v>
      </c>
      <c r="Q130" s="24"/>
      <c r="R130" s="20">
        <f t="shared" si="6"/>
        <v>10</v>
      </c>
      <c r="S130" s="20"/>
      <c r="T130" s="20"/>
      <c r="U130" s="20">
        <f t="shared" si="4"/>
        <v>10.87</v>
      </c>
      <c r="V130" s="20"/>
      <c r="W130" s="20"/>
    </row>
    <row r="131" spans="1:23" ht="12.75">
      <c r="A131" s="2">
        <v>49</v>
      </c>
      <c r="B131" s="43" t="s">
        <v>101</v>
      </c>
      <c r="C131" s="43"/>
      <c r="D131" s="43"/>
      <c r="E131" s="43"/>
      <c r="F131" s="43"/>
      <c r="G131" s="43"/>
      <c r="H131" s="43"/>
      <c r="I131" s="43"/>
      <c r="J131" s="50">
        <v>1</v>
      </c>
      <c r="K131" s="50"/>
      <c r="L131" s="24" t="s">
        <v>148</v>
      </c>
      <c r="M131" s="24"/>
      <c r="N131" s="20">
        <v>50</v>
      </c>
      <c r="O131" s="20"/>
      <c r="P131" s="24">
        <v>1</v>
      </c>
      <c r="Q131" s="24"/>
      <c r="R131" s="20">
        <f t="shared" si="6"/>
        <v>50</v>
      </c>
      <c r="S131" s="20"/>
      <c r="T131" s="20"/>
      <c r="U131" s="20">
        <f t="shared" si="4"/>
        <v>54.35</v>
      </c>
      <c r="V131" s="20"/>
      <c r="W131" s="20"/>
    </row>
    <row r="132" spans="1:23" ht="12.75">
      <c r="A132" s="2">
        <v>50</v>
      </c>
      <c r="B132" s="43" t="s">
        <v>102</v>
      </c>
      <c r="C132" s="43"/>
      <c r="D132" s="43"/>
      <c r="E132" s="43"/>
      <c r="F132" s="43"/>
      <c r="G132" s="43"/>
      <c r="H132" s="43"/>
      <c r="I132" s="43"/>
      <c r="J132" s="50">
        <v>1</v>
      </c>
      <c r="K132" s="50"/>
      <c r="L132" s="24" t="s">
        <v>148</v>
      </c>
      <c r="M132" s="24"/>
      <c r="N132" s="20">
        <v>35</v>
      </c>
      <c r="O132" s="20"/>
      <c r="P132" s="24">
        <v>1</v>
      </c>
      <c r="Q132" s="24"/>
      <c r="R132" s="20">
        <f t="shared" si="6"/>
        <v>35</v>
      </c>
      <c r="S132" s="20"/>
      <c r="T132" s="20"/>
      <c r="U132" s="20">
        <f t="shared" si="4"/>
        <v>38.045</v>
      </c>
      <c r="V132" s="20"/>
      <c r="W132" s="20"/>
    </row>
    <row r="133" spans="1:23" ht="12.75">
      <c r="A133" s="2">
        <v>51</v>
      </c>
      <c r="B133" s="43" t="s">
        <v>103</v>
      </c>
      <c r="C133" s="43"/>
      <c r="D133" s="43"/>
      <c r="E133" s="43"/>
      <c r="F133" s="43"/>
      <c r="G133" s="43"/>
      <c r="H133" s="43"/>
      <c r="I133" s="43"/>
      <c r="J133" s="50">
        <v>0.5</v>
      </c>
      <c r="K133" s="50"/>
      <c r="L133" s="24" t="s">
        <v>148</v>
      </c>
      <c r="M133" s="24"/>
      <c r="N133" s="20">
        <v>357.6</v>
      </c>
      <c r="O133" s="20"/>
      <c r="P133" s="24">
        <v>1</v>
      </c>
      <c r="Q133" s="24"/>
      <c r="R133" s="20">
        <f t="shared" si="6"/>
        <v>178.8</v>
      </c>
      <c r="S133" s="20"/>
      <c r="T133" s="20"/>
      <c r="U133" s="20">
        <f t="shared" si="4"/>
        <v>194.3556</v>
      </c>
      <c r="V133" s="20"/>
      <c r="W133" s="20"/>
    </row>
    <row r="134" spans="1:23" ht="12.75">
      <c r="A134" s="2">
        <v>52</v>
      </c>
      <c r="B134" s="43" t="s">
        <v>104</v>
      </c>
      <c r="C134" s="43"/>
      <c r="D134" s="43"/>
      <c r="E134" s="43"/>
      <c r="F134" s="43"/>
      <c r="G134" s="43"/>
      <c r="H134" s="43"/>
      <c r="I134" s="43"/>
      <c r="J134" s="50">
        <v>1</v>
      </c>
      <c r="K134" s="50"/>
      <c r="L134" s="24" t="s">
        <v>108</v>
      </c>
      <c r="M134" s="24"/>
      <c r="N134" s="20">
        <v>250</v>
      </c>
      <c r="O134" s="20"/>
      <c r="P134" s="24">
        <v>1</v>
      </c>
      <c r="Q134" s="24"/>
      <c r="R134" s="20">
        <f t="shared" si="6"/>
        <v>250</v>
      </c>
      <c r="S134" s="20"/>
      <c r="T134" s="20"/>
      <c r="U134" s="20">
        <f t="shared" si="4"/>
        <v>271.75</v>
      </c>
      <c r="V134" s="20"/>
      <c r="W134" s="20"/>
    </row>
    <row r="135" spans="1:23" ht="12.75">
      <c r="A135" s="2">
        <v>53</v>
      </c>
      <c r="B135" s="43" t="s">
        <v>105</v>
      </c>
      <c r="C135" s="43"/>
      <c r="D135" s="43"/>
      <c r="E135" s="43"/>
      <c r="F135" s="43"/>
      <c r="G135" s="43"/>
      <c r="H135" s="43"/>
      <c r="I135" s="43"/>
      <c r="J135" s="50">
        <v>1</v>
      </c>
      <c r="K135" s="50"/>
      <c r="L135" s="24" t="s">
        <v>108</v>
      </c>
      <c r="M135" s="24"/>
      <c r="N135" s="20">
        <v>180</v>
      </c>
      <c r="O135" s="20"/>
      <c r="P135" s="24">
        <v>1</v>
      </c>
      <c r="Q135" s="24"/>
      <c r="R135" s="20">
        <f t="shared" si="6"/>
        <v>180</v>
      </c>
      <c r="S135" s="20"/>
      <c r="T135" s="20"/>
      <c r="U135" s="20">
        <f t="shared" si="4"/>
        <v>195.66</v>
      </c>
      <c r="V135" s="20"/>
      <c r="W135" s="20"/>
    </row>
    <row r="136" spans="1:23" ht="12.75">
      <c r="A136" s="2">
        <v>54</v>
      </c>
      <c r="B136" s="43" t="s">
        <v>106</v>
      </c>
      <c r="C136" s="43"/>
      <c r="D136" s="43"/>
      <c r="E136" s="43"/>
      <c r="F136" s="43"/>
      <c r="G136" s="43"/>
      <c r="H136" s="43"/>
      <c r="I136" s="43"/>
      <c r="J136" s="50">
        <v>0.5</v>
      </c>
      <c r="K136" s="50"/>
      <c r="L136" s="24" t="s">
        <v>148</v>
      </c>
      <c r="M136" s="24"/>
      <c r="N136" s="20">
        <v>125.9</v>
      </c>
      <c r="O136" s="20"/>
      <c r="P136" s="24">
        <v>1</v>
      </c>
      <c r="Q136" s="24"/>
      <c r="R136" s="20">
        <f t="shared" si="6"/>
        <v>62.95</v>
      </c>
      <c r="S136" s="20"/>
      <c r="T136" s="20"/>
      <c r="U136" s="20">
        <f t="shared" si="4"/>
        <v>68.42665</v>
      </c>
      <c r="V136" s="20"/>
      <c r="W136" s="20"/>
    </row>
    <row r="137" spans="1:23" ht="12.75">
      <c r="A137" s="2">
        <v>55</v>
      </c>
      <c r="B137" s="43" t="s">
        <v>107</v>
      </c>
      <c r="C137" s="43"/>
      <c r="D137" s="43"/>
      <c r="E137" s="43"/>
      <c r="F137" s="43"/>
      <c r="G137" s="43"/>
      <c r="H137" s="43"/>
      <c r="I137" s="43"/>
      <c r="J137" s="50">
        <v>0.5</v>
      </c>
      <c r="K137" s="50"/>
      <c r="L137" s="24" t="s">
        <v>148</v>
      </c>
      <c r="M137" s="24"/>
      <c r="N137" s="20">
        <v>2249.3</v>
      </c>
      <c r="O137" s="20"/>
      <c r="P137" s="24">
        <v>5</v>
      </c>
      <c r="Q137" s="24"/>
      <c r="R137" s="20">
        <f t="shared" si="6"/>
        <v>5623.25</v>
      </c>
      <c r="S137" s="20"/>
      <c r="T137" s="20"/>
      <c r="U137" s="20">
        <f t="shared" si="4"/>
        <v>6112.47275</v>
      </c>
      <c r="V137" s="20"/>
      <c r="W137" s="20"/>
    </row>
    <row r="138" spans="1:23" ht="12.75" hidden="1">
      <c r="A138" s="2"/>
      <c r="B138" s="43"/>
      <c r="C138" s="43"/>
      <c r="D138" s="43"/>
      <c r="E138" s="43"/>
      <c r="F138" s="43"/>
      <c r="G138" s="43"/>
      <c r="H138" s="43"/>
      <c r="I138" s="43"/>
      <c r="J138" s="50"/>
      <c r="K138" s="50"/>
      <c r="L138" s="24"/>
      <c r="M138" s="24"/>
      <c r="N138" s="20"/>
      <c r="O138" s="20"/>
      <c r="P138" s="24"/>
      <c r="Q138" s="24"/>
      <c r="R138" s="20"/>
      <c r="S138" s="20"/>
      <c r="T138" s="20"/>
      <c r="U138" s="20"/>
      <c r="V138" s="20"/>
      <c r="W138" s="20"/>
    </row>
    <row r="139" spans="1:23" ht="12.75" hidden="1">
      <c r="A139" s="2"/>
      <c r="B139" s="43"/>
      <c r="C139" s="43"/>
      <c r="D139" s="43"/>
      <c r="E139" s="43"/>
      <c r="F139" s="43"/>
      <c r="G139" s="43"/>
      <c r="H139" s="43"/>
      <c r="I139" s="43"/>
      <c r="J139" s="50"/>
      <c r="K139" s="50"/>
      <c r="L139" s="24"/>
      <c r="M139" s="24"/>
      <c r="N139" s="20"/>
      <c r="O139" s="20"/>
      <c r="P139" s="24"/>
      <c r="Q139" s="24"/>
      <c r="R139" s="20"/>
      <c r="S139" s="20"/>
      <c r="T139" s="20"/>
      <c r="U139" s="20"/>
      <c r="V139" s="20"/>
      <c r="W139" s="20"/>
    </row>
    <row r="140" spans="1:23" ht="12.75" hidden="1">
      <c r="A140" s="2"/>
      <c r="B140" s="43"/>
      <c r="C140" s="43"/>
      <c r="D140" s="43"/>
      <c r="E140" s="43"/>
      <c r="F140" s="43"/>
      <c r="G140" s="43"/>
      <c r="H140" s="43"/>
      <c r="I140" s="43"/>
      <c r="J140" s="50"/>
      <c r="K140" s="50"/>
      <c r="L140" s="24"/>
      <c r="M140" s="24"/>
      <c r="N140" s="20"/>
      <c r="O140" s="20"/>
      <c r="P140" s="24"/>
      <c r="Q140" s="24"/>
      <c r="R140" s="20"/>
      <c r="S140" s="20"/>
      <c r="T140" s="20"/>
      <c r="U140" s="20"/>
      <c r="V140" s="20"/>
      <c r="W140" s="20"/>
    </row>
    <row r="141" spans="1:23" ht="12.75">
      <c r="A141" s="6"/>
      <c r="B141" s="39" t="s">
        <v>138</v>
      </c>
      <c r="C141" s="39"/>
      <c r="D141" s="39"/>
      <c r="E141" s="39"/>
      <c r="F141" s="39"/>
      <c r="G141" s="39"/>
      <c r="H141" s="39"/>
      <c r="I141" s="39"/>
      <c r="J141" s="34"/>
      <c r="K141" s="34"/>
      <c r="L141" s="34"/>
      <c r="M141" s="34"/>
      <c r="N141" s="34"/>
      <c r="O141" s="34"/>
      <c r="P141" s="34"/>
      <c r="Q141" s="34"/>
      <c r="R141" s="35">
        <f>SUM(R82:T140)</f>
        <v>18739.709499999997</v>
      </c>
      <c r="S141" s="35"/>
      <c r="T141" s="35"/>
      <c r="U141" s="35">
        <f>SUM(U82:W140)</f>
        <v>20370.0642265</v>
      </c>
      <c r="V141" s="35"/>
      <c r="W141" s="35"/>
    </row>
    <row r="143" spans="1:26" ht="12.75">
      <c r="A143" s="36" t="s">
        <v>126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>
      <c r="A144" s="36" t="s">
        <v>39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hidden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>
      <c r="A146" s="49" t="s">
        <v>29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.75">
      <c r="A147" s="24" t="s">
        <v>128</v>
      </c>
      <c r="B147" s="24" t="s">
        <v>40</v>
      </c>
      <c r="C147" s="24"/>
      <c r="D147" s="24"/>
      <c r="E147" s="24"/>
      <c r="F147" s="24"/>
      <c r="G147" s="24"/>
      <c r="H147" s="24"/>
      <c r="I147" s="24" t="s">
        <v>41</v>
      </c>
      <c r="J147" s="24"/>
      <c r="K147" s="24" t="s">
        <v>146</v>
      </c>
      <c r="L147" s="24"/>
      <c r="M147" s="11" t="s">
        <v>30</v>
      </c>
      <c r="N147" s="12"/>
      <c r="O147" s="13"/>
      <c r="P147" s="24" t="s">
        <v>144</v>
      </c>
      <c r="Q147" s="24"/>
      <c r="R147" s="24"/>
      <c r="S147" s="24" t="s">
        <v>1</v>
      </c>
      <c r="T147" s="24"/>
      <c r="U147" s="24" t="s">
        <v>131</v>
      </c>
      <c r="V147" s="24"/>
      <c r="W147" s="24"/>
      <c r="X147" s="24"/>
      <c r="Y147" s="24"/>
      <c r="Z147" s="24"/>
    </row>
    <row r="148" spans="1:26" ht="56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17"/>
      <c r="N148" s="18"/>
      <c r="O148" s="19"/>
      <c r="P148" s="24"/>
      <c r="Q148" s="24"/>
      <c r="R148" s="24"/>
      <c r="S148" s="24"/>
      <c r="T148" s="24"/>
      <c r="U148" s="24" t="s">
        <v>42</v>
      </c>
      <c r="V148" s="24"/>
      <c r="W148" s="24"/>
      <c r="X148" s="24" t="s">
        <v>143</v>
      </c>
      <c r="Y148" s="24"/>
      <c r="Z148" s="24"/>
    </row>
    <row r="149" spans="1:26" ht="12.75">
      <c r="A149" s="5">
        <v>1</v>
      </c>
      <c r="B149" s="45">
        <v>2</v>
      </c>
      <c r="C149" s="45"/>
      <c r="D149" s="45"/>
      <c r="E149" s="45"/>
      <c r="F149" s="45"/>
      <c r="G149" s="45"/>
      <c r="H149" s="45"/>
      <c r="I149" s="45">
        <v>3</v>
      </c>
      <c r="J149" s="45"/>
      <c r="K149" s="45">
        <v>4</v>
      </c>
      <c r="L149" s="45"/>
      <c r="M149" s="46"/>
      <c r="N149" s="47"/>
      <c r="O149" s="48"/>
      <c r="P149" s="45">
        <v>5</v>
      </c>
      <c r="Q149" s="45"/>
      <c r="R149" s="45"/>
      <c r="S149" s="45">
        <v>6</v>
      </c>
      <c r="T149" s="45"/>
      <c r="U149" s="45">
        <v>7</v>
      </c>
      <c r="V149" s="45"/>
      <c r="W149" s="45"/>
      <c r="X149" s="45">
        <v>8</v>
      </c>
      <c r="Y149" s="45"/>
      <c r="Z149" s="45"/>
    </row>
    <row r="150" spans="1:26" ht="12.75">
      <c r="A150" s="2">
        <v>1</v>
      </c>
      <c r="B150" s="43" t="s">
        <v>109</v>
      </c>
      <c r="C150" s="43"/>
      <c r="D150" s="43"/>
      <c r="E150" s="43"/>
      <c r="F150" s="43"/>
      <c r="G150" s="43"/>
      <c r="H150" s="43"/>
      <c r="I150" s="44">
        <v>0.222</v>
      </c>
      <c r="J150" s="44"/>
      <c r="K150" s="24" t="s">
        <v>148</v>
      </c>
      <c r="L150" s="24"/>
      <c r="M150" s="21">
        <v>1.25</v>
      </c>
      <c r="N150" s="22"/>
      <c r="O150" s="9"/>
      <c r="P150" s="20">
        <v>7366.9</v>
      </c>
      <c r="Q150" s="20"/>
      <c r="R150" s="20"/>
      <c r="S150" s="24">
        <v>1</v>
      </c>
      <c r="T150" s="24"/>
      <c r="U150" s="20">
        <f>I150*M150*P150*S150/305</f>
        <v>6.7026713114754095</v>
      </c>
      <c r="V150" s="20"/>
      <c r="W150" s="20"/>
      <c r="X150" s="20">
        <f>U150*$S$12</f>
        <v>7.178560974590163</v>
      </c>
      <c r="Y150" s="20"/>
      <c r="Z150" s="20"/>
    </row>
    <row r="151" spans="1:26" ht="12.75">
      <c r="A151" s="2">
        <v>2</v>
      </c>
      <c r="B151" s="43" t="s">
        <v>110</v>
      </c>
      <c r="C151" s="43"/>
      <c r="D151" s="43"/>
      <c r="E151" s="43"/>
      <c r="F151" s="43"/>
      <c r="G151" s="43"/>
      <c r="H151" s="43"/>
      <c r="I151" s="44">
        <v>0.2</v>
      </c>
      <c r="J151" s="44"/>
      <c r="K151" s="24" t="s">
        <v>148</v>
      </c>
      <c r="L151" s="24"/>
      <c r="M151" s="21">
        <v>1.25</v>
      </c>
      <c r="N151" s="22"/>
      <c r="O151" s="9"/>
      <c r="P151" s="20">
        <v>19200</v>
      </c>
      <c r="Q151" s="20"/>
      <c r="R151" s="20"/>
      <c r="S151" s="24">
        <v>1</v>
      </c>
      <c r="T151" s="24"/>
      <c r="U151" s="20">
        <f>I151*M151*P151*S151/305</f>
        <v>15.737704918032787</v>
      </c>
      <c r="V151" s="20"/>
      <c r="W151" s="20"/>
      <c r="X151" s="20">
        <f>U151*$S$12</f>
        <v>16.855081967213113</v>
      </c>
      <c r="Y151" s="20"/>
      <c r="Z151" s="20"/>
    </row>
    <row r="152" spans="1:26" ht="12.75">
      <c r="A152" s="6"/>
      <c r="B152" s="39" t="s">
        <v>138</v>
      </c>
      <c r="C152" s="39"/>
      <c r="D152" s="39"/>
      <c r="E152" s="39"/>
      <c r="F152" s="39"/>
      <c r="G152" s="39"/>
      <c r="H152" s="39"/>
      <c r="I152" s="34"/>
      <c r="J152" s="34"/>
      <c r="K152" s="34"/>
      <c r="L152" s="34"/>
      <c r="M152" s="40"/>
      <c r="N152" s="41"/>
      <c r="O152" s="42"/>
      <c r="P152" s="34"/>
      <c r="Q152" s="34"/>
      <c r="R152" s="34"/>
      <c r="S152" s="34"/>
      <c r="T152" s="34"/>
      <c r="U152" s="35">
        <f>U150+U151</f>
        <v>22.440376229508196</v>
      </c>
      <c r="V152" s="35"/>
      <c r="W152" s="35"/>
      <c r="X152" s="35">
        <f>X150+X151</f>
        <v>24.033642941803276</v>
      </c>
      <c r="Y152" s="35"/>
      <c r="Z152" s="35"/>
    </row>
    <row r="154" spans="1:33" ht="12.75">
      <c r="A154" s="81" t="s">
        <v>51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79"/>
      <c r="Z154" s="79"/>
      <c r="AA154" s="79"/>
      <c r="AB154" s="79"/>
      <c r="AC154" s="79"/>
      <c r="AD154" s="79"/>
      <c r="AE154" s="79"/>
      <c r="AF154" s="79"/>
      <c r="AG154" s="79"/>
    </row>
    <row r="155" spans="1:33" ht="12.75">
      <c r="A155" s="81" t="s">
        <v>111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79"/>
      <c r="Z155" s="79"/>
      <c r="AA155" s="79"/>
      <c r="AB155" s="79"/>
      <c r="AC155" s="79"/>
      <c r="AD155" s="79"/>
      <c r="AE155" s="79"/>
      <c r="AF155" s="79"/>
      <c r="AG155" s="79"/>
    </row>
    <row r="156" spans="1:33" ht="12.75">
      <c r="A156" s="81" t="s">
        <v>112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79"/>
      <c r="Z156" s="79"/>
      <c r="AA156" s="79"/>
      <c r="AB156" s="79"/>
      <c r="AC156" s="79"/>
      <c r="AD156" s="79"/>
      <c r="AE156" s="79"/>
      <c r="AF156" s="79"/>
      <c r="AG156" s="79"/>
    </row>
    <row r="157" spans="1:33" ht="12.75">
      <c r="A157" s="37" t="s">
        <v>53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>
        <f>0.022*1.16</f>
        <v>0.025519999999999998</v>
      </c>
      <c r="R157" s="38"/>
      <c r="S157" s="80" t="s">
        <v>113</v>
      </c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</row>
    <row r="158" spans="1:3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60" spans="1:26" ht="12.75">
      <c r="A160" s="24" t="s">
        <v>128</v>
      </c>
      <c r="B160" s="24" t="s">
        <v>43</v>
      </c>
      <c r="C160" s="24"/>
      <c r="D160" s="24"/>
      <c r="E160" s="24"/>
      <c r="F160" s="21" t="s">
        <v>50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11" t="s">
        <v>138</v>
      </c>
      <c r="Y160" s="12"/>
      <c r="Z160" s="13"/>
    </row>
    <row r="161" spans="1:26" ht="99" customHeight="1">
      <c r="A161" s="24"/>
      <c r="B161" s="24"/>
      <c r="C161" s="24"/>
      <c r="D161" s="24"/>
      <c r="E161" s="24"/>
      <c r="F161" s="74" t="s">
        <v>44</v>
      </c>
      <c r="G161" s="74"/>
      <c r="H161" s="74" t="s">
        <v>45</v>
      </c>
      <c r="I161" s="74"/>
      <c r="J161" s="75" t="s">
        <v>46</v>
      </c>
      <c r="K161" s="76"/>
      <c r="L161" s="75" t="s">
        <v>152</v>
      </c>
      <c r="M161" s="76"/>
      <c r="N161" s="74" t="s">
        <v>33</v>
      </c>
      <c r="O161" s="74"/>
      <c r="P161" s="74" t="s">
        <v>153</v>
      </c>
      <c r="Q161" s="74"/>
      <c r="R161" s="74" t="s">
        <v>47</v>
      </c>
      <c r="S161" s="74"/>
      <c r="T161" s="74" t="s">
        <v>48</v>
      </c>
      <c r="U161" s="74"/>
      <c r="V161" s="74" t="s">
        <v>49</v>
      </c>
      <c r="W161" s="74"/>
      <c r="X161" s="17"/>
      <c r="Y161" s="18"/>
      <c r="Z161" s="19"/>
    </row>
    <row r="162" spans="1:26" ht="12.75">
      <c r="A162" s="4">
        <v>1</v>
      </c>
      <c r="B162" s="28">
        <v>2</v>
      </c>
      <c r="C162" s="29"/>
      <c r="D162" s="29"/>
      <c r="E162" s="29"/>
      <c r="F162" s="28">
        <v>3</v>
      </c>
      <c r="G162" s="30"/>
      <c r="H162" s="28">
        <v>4</v>
      </c>
      <c r="I162" s="30"/>
      <c r="J162" s="28">
        <v>5</v>
      </c>
      <c r="K162" s="30"/>
      <c r="L162" s="28">
        <v>6</v>
      </c>
      <c r="M162" s="30"/>
      <c r="N162" s="28">
        <v>7</v>
      </c>
      <c r="O162" s="30"/>
      <c r="P162" s="28">
        <v>8</v>
      </c>
      <c r="Q162" s="30"/>
      <c r="R162" s="28">
        <v>9</v>
      </c>
      <c r="S162" s="30"/>
      <c r="T162" s="28">
        <v>10</v>
      </c>
      <c r="U162" s="30"/>
      <c r="V162" s="28">
        <v>11</v>
      </c>
      <c r="W162" s="29"/>
      <c r="X162" s="28">
        <v>12</v>
      </c>
      <c r="Y162" s="29"/>
      <c r="Z162" s="30"/>
    </row>
    <row r="163" spans="1:26" ht="51" customHeight="1">
      <c r="A163" s="2">
        <v>1</v>
      </c>
      <c r="B163" s="7" t="s">
        <v>37</v>
      </c>
      <c r="C163" s="8"/>
      <c r="D163" s="8"/>
      <c r="E163" s="23"/>
      <c r="F163" s="25">
        <f>U39</f>
        <v>16.4304500550736</v>
      </c>
      <c r="G163" s="27"/>
      <c r="H163" s="25">
        <f>U72/100</f>
        <v>60.51288183149999</v>
      </c>
      <c r="I163" s="27"/>
      <c r="J163" s="77">
        <f>U141/305*Q157</f>
        <v>1.7044066854435405</v>
      </c>
      <c r="K163" s="78"/>
      <c r="L163" s="77">
        <f>X152*Q157</f>
        <v>0.6133385678748196</v>
      </c>
      <c r="M163" s="78"/>
      <c r="N163" s="77">
        <f>L163*0.3</f>
        <v>0.18400157036244585</v>
      </c>
      <c r="O163" s="78"/>
      <c r="P163" s="77">
        <v>9.62</v>
      </c>
      <c r="Q163" s="78"/>
      <c r="R163" s="25">
        <f>F163+H163+J163+L163+N163+P163</f>
        <v>89.0650787102544</v>
      </c>
      <c r="S163" s="27"/>
      <c r="T163" s="25">
        <f>R163*S13</f>
        <v>20.128707788517495</v>
      </c>
      <c r="U163" s="27"/>
      <c r="V163" s="25">
        <f>(R163+T163)*S14</f>
        <v>15.287130109828066</v>
      </c>
      <c r="W163" s="26"/>
      <c r="X163" s="25">
        <f>R163+T163+V163</f>
        <v>124.48091660859995</v>
      </c>
      <c r="Y163" s="22"/>
      <c r="Z163" s="9"/>
    </row>
  </sheetData>
  <mergeCells count="784">
    <mergeCell ref="T163:U163"/>
    <mergeCell ref="V163:W163"/>
    <mergeCell ref="X163:Z163"/>
    <mergeCell ref="A154:X154"/>
    <mergeCell ref="A155:X155"/>
    <mergeCell ref="A156:X156"/>
    <mergeCell ref="L163:M163"/>
    <mergeCell ref="N163:O163"/>
    <mergeCell ref="P163:Q163"/>
    <mergeCell ref="R163:S163"/>
    <mergeCell ref="B163:E163"/>
    <mergeCell ref="F163:G163"/>
    <mergeCell ref="H163:I163"/>
    <mergeCell ref="J163:K163"/>
    <mergeCell ref="R162:S162"/>
    <mergeCell ref="T162:U162"/>
    <mergeCell ref="V162:W162"/>
    <mergeCell ref="X162:Z162"/>
    <mergeCell ref="R161:S161"/>
    <mergeCell ref="T161:U161"/>
    <mergeCell ref="V161:W161"/>
    <mergeCell ref="B162:E162"/>
    <mergeCell ref="F162:G162"/>
    <mergeCell ref="H162:I162"/>
    <mergeCell ref="J162:K162"/>
    <mergeCell ref="L162:M162"/>
    <mergeCell ref="N162:O162"/>
    <mergeCell ref="P162:Q162"/>
    <mergeCell ref="A160:A161"/>
    <mergeCell ref="B160:E161"/>
    <mergeCell ref="F160:W160"/>
    <mergeCell ref="X160:Z161"/>
    <mergeCell ref="F161:G161"/>
    <mergeCell ref="H161:I161"/>
    <mergeCell ref="J161:K161"/>
    <mergeCell ref="L161:M161"/>
    <mergeCell ref="N161:O161"/>
    <mergeCell ref="P161:Q161"/>
    <mergeCell ref="A1:W1"/>
    <mergeCell ref="A2:W2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7:W17"/>
    <mergeCell ref="A19:W19"/>
    <mergeCell ref="A20:W20"/>
    <mergeCell ref="A21:W21"/>
    <mergeCell ref="A22:W22"/>
    <mergeCell ref="A24:A26"/>
    <mergeCell ref="B24:J26"/>
    <mergeCell ref="K24:N26"/>
    <mergeCell ref="O24:Q26"/>
    <mergeCell ref="R24:W24"/>
    <mergeCell ref="R25:T26"/>
    <mergeCell ref="U25:W26"/>
    <mergeCell ref="B27:J27"/>
    <mergeCell ref="K27:N27"/>
    <mergeCell ref="O27:Q27"/>
    <mergeCell ref="R27:T27"/>
    <mergeCell ref="U27:W27"/>
    <mergeCell ref="A28:A33"/>
    <mergeCell ref="B28:J28"/>
    <mergeCell ref="K28:N28"/>
    <mergeCell ref="O28:Q28"/>
    <mergeCell ref="R28:T28"/>
    <mergeCell ref="U28:W28"/>
    <mergeCell ref="B29:J29"/>
    <mergeCell ref="K29:N29"/>
    <mergeCell ref="O29:Q29"/>
    <mergeCell ref="R29:T29"/>
    <mergeCell ref="U29:W29"/>
    <mergeCell ref="B30:J30"/>
    <mergeCell ref="K30:N30"/>
    <mergeCell ref="O30:Q30"/>
    <mergeCell ref="R30:T30"/>
    <mergeCell ref="U30:W30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9:W39"/>
    <mergeCell ref="A42:W42"/>
    <mergeCell ref="A43:W43"/>
    <mergeCell ref="A44:W44"/>
    <mergeCell ref="B39:J39"/>
    <mergeCell ref="K39:N39"/>
    <mergeCell ref="O39:Q39"/>
    <mergeCell ref="R39:T39"/>
    <mergeCell ref="A45:W45"/>
    <mergeCell ref="A47:A48"/>
    <mergeCell ref="B47:J48"/>
    <mergeCell ref="K47:L48"/>
    <mergeCell ref="M47:N48"/>
    <mergeCell ref="O47:Q48"/>
    <mergeCell ref="R47:W47"/>
    <mergeCell ref="R48:T48"/>
    <mergeCell ref="U48:W48"/>
    <mergeCell ref="B49:J49"/>
    <mergeCell ref="K49:L49"/>
    <mergeCell ref="M49:N49"/>
    <mergeCell ref="O49:Q49"/>
    <mergeCell ref="R51:T51"/>
    <mergeCell ref="U51:W51"/>
    <mergeCell ref="B50:J50"/>
    <mergeCell ref="K50:L50"/>
    <mergeCell ref="M50:N50"/>
    <mergeCell ref="O50:Q50"/>
    <mergeCell ref="R49:T49"/>
    <mergeCell ref="U49:W49"/>
    <mergeCell ref="R50:T50"/>
    <mergeCell ref="U50:W50"/>
    <mergeCell ref="R52:T52"/>
    <mergeCell ref="U52:W52"/>
    <mergeCell ref="B51:J51"/>
    <mergeCell ref="K51:L51"/>
    <mergeCell ref="B52:J52"/>
    <mergeCell ref="K52:L52"/>
    <mergeCell ref="M52:N52"/>
    <mergeCell ref="O52:Q52"/>
    <mergeCell ref="M51:N51"/>
    <mergeCell ref="O51:Q51"/>
    <mergeCell ref="B53:J53"/>
    <mergeCell ref="K53:L53"/>
    <mergeCell ref="M53:N53"/>
    <mergeCell ref="O53:Q53"/>
    <mergeCell ref="R53:T53"/>
    <mergeCell ref="U53:W53"/>
    <mergeCell ref="B66:J66"/>
    <mergeCell ref="K66:L66"/>
    <mergeCell ref="M66:N66"/>
    <mergeCell ref="O66:Q66"/>
    <mergeCell ref="R66:T66"/>
    <mergeCell ref="U66:W66"/>
    <mergeCell ref="B54:J54"/>
    <mergeCell ref="K54:L54"/>
    <mergeCell ref="R68:T68"/>
    <mergeCell ref="U68:W68"/>
    <mergeCell ref="B67:J67"/>
    <mergeCell ref="K67:L67"/>
    <mergeCell ref="M67:N67"/>
    <mergeCell ref="O67:Q67"/>
    <mergeCell ref="B68:J68"/>
    <mergeCell ref="K68:L68"/>
    <mergeCell ref="M68:N68"/>
    <mergeCell ref="O68:Q68"/>
    <mergeCell ref="B69:J69"/>
    <mergeCell ref="K69:L69"/>
    <mergeCell ref="M69:N69"/>
    <mergeCell ref="O69:Q69"/>
    <mergeCell ref="B70:J70"/>
    <mergeCell ref="K70:L70"/>
    <mergeCell ref="M70:N70"/>
    <mergeCell ref="O70:Q70"/>
    <mergeCell ref="O72:Q72"/>
    <mergeCell ref="R72:T72"/>
    <mergeCell ref="U72:W72"/>
    <mergeCell ref="B71:J71"/>
    <mergeCell ref="K71:L71"/>
    <mergeCell ref="M71:N71"/>
    <mergeCell ref="O71:Q71"/>
    <mergeCell ref="R54:T54"/>
    <mergeCell ref="U54:W54"/>
    <mergeCell ref="R71:T71"/>
    <mergeCell ref="U71:W71"/>
    <mergeCell ref="R69:T69"/>
    <mergeCell ref="U69:W69"/>
    <mergeCell ref="R70:T70"/>
    <mergeCell ref="U70:W70"/>
    <mergeCell ref="R67:T67"/>
    <mergeCell ref="U67:W67"/>
    <mergeCell ref="M55:N55"/>
    <mergeCell ref="O55:Q55"/>
    <mergeCell ref="M54:N54"/>
    <mergeCell ref="O54:Q54"/>
    <mergeCell ref="R55:T55"/>
    <mergeCell ref="U55:W55"/>
    <mergeCell ref="B56:J56"/>
    <mergeCell ref="K56:L56"/>
    <mergeCell ref="M56:N56"/>
    <mergeCell ref="O56:Q56"/>
    <mergeCell ref="R56:T56"/>
    <mergeCell ref="U56:W56"/>
    <mergeCell ref="B55:J55"/>
    <mergeCell ref="K55:L55"/>
    <mergeCell ref="B57:J57"/>
    <mergeCell ref="K57:L57"/>
    <mergeCell ref="M57:N57"/>
    <mergeCell ref="O57:Q57"/>
    <mergeCell ref="R59:T59"/>
    <mergeCell ref="U59:W59"/>
    <mergeCell ref="B58:J58"/>
    <mergeCell ref="K58:L58"/>
    <mergeCell ref="M58:N58"/>
    <mergeCell ref="O58:Q58"/>
    <mergeCell ref="R57:T57"/>
    <mergeCell ref="U57:W57"/>
    <mergeCell ref="R58:T58"/>
    <mergeCell ref="U58:W58"/>
    <mergeCell ref="R60:T60"/>
    <mergeCell ref="U60:W60"/>
    <mergeCell ref="B59:J59"/>
    <mergeCell ref="K59:L59"/>
    <mergeCell ref="B60:J60"/>
    <mergeCell ref="K60:L60"/>
    <mergeCell ref="M60:N60"/>
    <mergeCell ref="O60:Q60"/>
    <mergeCell ref="M59:N59"/>
    <mergeCell ref="O59:Q59"/>
    <mergeCell ref="B61:J61"/>
    <mergeCell ref="K61:L61"/>
    <mergeCell ref="M61:N61"/>
    <mergeCell ref="O61:Q61"/>
    <mergeCell ref="R63:T63"/>
    <mergeCell ref="U63:W63"/>
    <mergeCell ref="B62:J62"/>
    <mergeCell ref="K62:L62"/>
    <mergeCell ref="M62:N62"/>
    <mergeCell ref="O62:Q62"/>
    <mergeCell ref="R61:T61"/>
    <mergeCell ref="U61:W61"/>
    <mergeCell ref="R62:T62"/>
    <mergeCell ref="U62:W62"/>
    <mergeCell ref="R64:T64"/>
    <mergeCell ref="U64:W64"/>
    <mergeCell ref="B63:J63"/>
    <mergeCell ref="K63:L63"/>
    <mergeCell ref="B64:J64"/>
    <mergeCell ref="K64:L64"/>
    <mergeCell ref="M64:N64"/>
    <mergeCell ref="O64:Q64"/>
    <mergeCell ref="M63:N63"/>
    <mergeCell ref="O63:Q63"/>
    <mergeCell ref="R65:T65"/>
    <mergeCell ref="U65:W65"/>
    <mergeCell ref="A74:W74"/>
    <mergeCell ref="A75:W75"/>
    <mergeCell ref="B65:J65"/>
    <mergeCell ref="K65:L65"/>
    <mergeCell ref="M65:N65"/>
    <mergeCell ref="O65:Q65"/>
    <mergeCell ref="B72:J72"/>
    <mergeCell ref="K72:N72"/>
    <mergeCell ref="A76:W76"/>
    <mergeCell ref="A77:W77"/>
    <mergeCell ref="A79:A80"/>
    <mergeCell ref="B79:I80"/>
    <mergeCell ref="J79:K80"/>
    <mergeCell ref="L79:M80"/>
    <mergeCell ref="N79:O80"/>
    <mergeCell ref="P79:Q80"/>
    <mergeCell ref="R79:W79"/>
    <mergeCell ref="R80:T80"/>
    <mergeCell ref="U80:W80"/>
    <mergeCell ref="B81:I81"/>
    <mergeCell ref="J81:K81"/>
    <mergeCell ref="L81:M81"/>
    <mergeCell ref="N81:O81"/>
    <mergeCell ref="P81:Q81"/>
    <mergeCell ref="R81:T81"/>
    <mergeCell ref="U81:W81"/>
    <mergeCell ref="B82:I82"/>
    <mergeCell ref="J82:K82"/>
    <mergeCell ref="L82:M82"/>
    <mergeCell ref="N82:O82"/>
    <mergeCell ref="P82:Q82"/>
    <mergeCell ref="R82:T82"/>
    <mergeCell ref="U82:W82"/>
    <mergeCell ref="B83:I83"/>
    <mergeCell ref="J83:K83"/>
    <mergeCell ref="L83:M83"/>
    <mergeCell ref="N83:O83"/>
    <mergeCell ref="P83:Q83"/>
    <mergeCell ref="R83:T83"/>
    <mergeCell ref="U83:W83"/>
    <mergeCell ref="B84:I84"/>
    <mergeCell ref="J84:K84"/>
    <mergeCell ref="L84:M84"/>
    <mergeCell ref="N84:O84"/>
    <mergeCell ref="P84:Q84"/>
    <mergeCell ref="R84:T84"/>
    <mergeCell ref="U84:W84"/>
    <mergeCell ref="B85:I85"/>
    <mergeCell ref="J85:K85"/>
    <mergeCell ref="L85:M85"/>
    <mergeCell ref="N85:O85"/>
    <mergeCell ref="P85:Q85"/>
    <mergeCell ref="R85:T85"/>
    <mergeCell ref="U85:W85"/>
    <mergeCell ref="B86:I86"/>
    <mergeCell ref="J86:K86"/>
    <mergeCell ref="L86:M86"/>
    <mergeCell ref="N86:O86"/>
    <mergeCell ref="P86:Q86"/>
    <mergeCell ref="R86:T86"/>
    <mergeCell ref="U86:W86"/>
    <mergeCell ref="B87:I87"/>
    <mergeCell ref="J87:K87"/>
    <mergeCell ref="L87:M87"/>
    <mergeCell ref="N87:O87"/>
    <mergeCell ref="P87:Q87"/>
    <mergeCell ref="R87:T87"/>
    <mergeCell ref="U87:W87"/>
    <mergeCell ref="B88:I88"/>
    <mergeCell ref="J88:K88"/>
    <mergeCell ref="L88:M88"/>
    <mergeCell ref="N88:O88"/>
    <mergeCell ref="P88:Q88"/>
    <mergeCell ref="R88:T88"/>
    <mergeCell ref="U88:W88"/>
    <mergeCell ref="B89:I89"/>
    <mergeCell ref="J89:K89"/>
    <mergeCell ref="L89:M89"/>
    <mergeCell ref="N89:O89"/>
    <mergeCell ref="P89:Q89"/>
    <mergeCell ref="R89:T89"/>
    <mergeCell ref="U89:W89"/>
    <mergeCell ref="B90:I90"/>
    <mergeCell ref="J90:K90"/>
    <mergeCell ref="L90:M90"/>
    <mergeCell ref="N90:O90"/>
    <mergeCell ref="P90:Q90"/>
    <mergeCell ref="R90:T90"/>
    <mergeCell ref="U90:W90"/>
    <mergeCell ref="B91:I91"/>
    <mergeCell ref="J91:K91"/>
    <mergeCell ref="L91:M91"/>
    <mergeCell ref="N91:O91"/>
    <mergeCell ref="P91:Q91"/>
    <mergeCell ref="R91:T91"/>
    <mergeCell ref="U91:W91"/>
    <mergeCell ref="B92:I92"/>
    <mergeCell ref="J92:K92"/>
    <mergeCell ref="L92:M92"/>
    <mergeCell ref="N92:O92"/>
    <mergeCell ref="P92:Q92"/>
    <mergeCell ref="R92:T92"/>
    <mergeCell ref="U92:W92"/>
    <mergeCell ref="B93:I93"/>
    <mergeCell ref="J93:K93"/>
    <mergeCell ref="L93:M93"/>
    <mergeCell ref="N93:O93"/>
    <mergeCell ref="P93:Q93"/>
    <mergeCell ref="R93:T93"/>
    <mergeCell ref="U93:W93"/>
    <mergeCell ref="B94:I94"/>
    <mergeCell ref="J94:K94"/>
    <mergeCell ref="L94:M94"/>
    <mergeCell ref="N94:O94"/>
    <mergeCell ref="P94:Q94"/>
    <mergeCell ref="R94:T94"/>
    <mergeCell ref="U94:W94"/>
    <mergeCell ref="B95:I95"/>
    <mergeCell ref="J95:K95"/>
    <mergeCell ref="L95:M95"/>
    <mergeCell ref="N95:O95"/>
    <mergeCell ref="P95:Q95"/>
    <mergeCell ref="R95:T95"/>
    <mergeCell ref="U95:W95"/>
    <mergeCell ref="B96:I96"/>
    <mergeCell ref="J96:K96"/>
    <mergeCell ref="L96:M96"/>
    <mergeCell ref="N96:O96"/>
    <mergeCell ref="P96:Q96"/>
    <mergeCell ref="R96:T96"/>
    <mergeCell ref="U96:W96"/>
    <mergeCell ref="B97:I97"/>
    <mergeCell ref="J97:K97"/>
    <mergeCell ref="L97:M97"/>
    <mergeCell ref="N97:O97"/>
    <mergeCell ref="P97:Q97"/>
    <mergeCell ref="R97:T97"/>
    <mergeCell ref="U97:W97"/>
    <mergeCell ref="B98:I98"/>
    <mergeCell ref="J98:K98"/>
    <mergeCell ref="L98:M98"/>
    <mergeCell ref="N98:O98"/>
    <mergeCell ref="P98:Q98"/>
    <mergeCell ref="R98:T98"/>
    <mergeCell ref="U98:W98"/>
    <mergeCell ref="B99:I99"/>
    <mergeCell ref="J99:K99"/>
    <mergeCell ref="L99:M99"/>
    <mergeCell ref="N99:O99"/>
    <mergeCell ref="P99:Q99"/>
    <mergeCell ref="R99:T99"/>
    <mergeCell ref="U99:W99"/>
    <mergeCell ref="B100:I100"/>
    <mergeCell ref="J100:K100"/>
    <mergeCell ref="L100:M100"/>
    <mergeCell ref="N100:O100"/>
    <mergeCell ref="P100:Q100"/>
    <mergeCell ref="R100:T100"/>
    <mergeCell ref="U100:W100"/>
    <mergeCell ref="B101:I101"/>
    <mergeCell ref="J101:K101"/>
    <mergeCell ref="L101:M101"/>
    <mergeCell ref="N101:O101"/>
    <mergeCell ref="P101:Q101"/>
    <mergeCell ref="R101:T101"/>
    <mergeCell ref="U101:W101"/>
    <mergeCell ref="B102:I102"/>
    <mergeCell ref="J102:K102"/>
    <mergeCell ref="L102:M102"/>
    <mergeCell ref="N102:O102"/>
    <mergeCell ref="P102:Q102"/>
    <mergeCell ref="R102:T102"/>
    <mergeCell ref="U102:W102"/>
    <mergeCell ref="B103:I103"/>
    <mergeCell ref="J103:K103"/>
    <mergeCell ref="L103:M103"/>
    <mergeCell ref="N103:O103"/>
    <mergeCell ref="P103:Q103"/>
    <mergeCell ref="R103:T103"/>
    <mergeCell ref="U103:W103"/>
    <mergeCell ref="B104:I104"/>
    <mergeCell ref="J104:K104"/>
    <mergeCell ref="L104:M104"/>
    <mergeCell ref="N104:O104"/>
    <mergeCell ref="P104:Q104"/>
    <mergeCell ref="R104:T104"/>
    <mergeCell ref="U104:W104"/>
    <mergeCell ref="B105:I105"/>
    <mergeCell ref="J105:K105"/>
    <mergeCell ref="L105:M105"/>
    <mergeCell ref="N105:O105"/>
    <mergeCell ref="P105:Q105"/>
    <mergeCell ref="R105:T105"/>
    <mergeCell ref="U105:W105"/>
    <mergeCell ref="B106:I106"/>
    <mergeCell ref="J106:K106"/>
    <mergeCell ref="L106:M106"/>
    <mergeCell ref="N106:O106"/>
    <mergeCell ref="P106:Q106"/>
    <mergeCell ref="R106:T106"/>
    <mergeCell ref="U106:W106"/>
    <mergeCell ref="B107:I107"/>
    <mergeCell ref="J107:K107"/>
    <mergeCell ref="L107:M107"/>
    <mergeCell ref="N107:O107"/>
    <mergeCell ref="P107:Q107"/>
    <mergeCell ref="R107:T107"/>
    <mergeCell ref="U107:W107"/>
    <mergeCell ref="B108:I108"/>
    <mergeCell ref="J108:K108"/>
    <mergeCell ref="L108:M108"/>
    <mergeCell ref="N108:O108"/>
    <mergeCell ref="P108:Q108"/>
    <mergeCell ref="R108:T108"/>
    <mergeCell ref="U108:W108"/>
    <mergeCell ref="B109:I109"/>
    <mergeCell ref="J109:K109"/>
    <mergeCell ref="L109:M109"/>
    <mergeCell ref="N109:O109"/>
    <mergeCell ref="P109:Q109"/>
    <mergeCell ref="R109:T109"/>
    <mergeCell ref="U109:W109"/>
    <mergeCell ref="B110:I110"/>
    <mergeCell ref="J110:K110"/>
    <mergeCell ref="L110:M110"/>
    <mergeCell ref="N110:O110"/>
    <mergeCell ref="P110:Q110"/>
    <mergeCell ref="R110:T110"/>
    <mergeCell ref="U110:W110"/>
    <mergeCell ref="B111:I111"/>
    <mergeCell ref="J111:K111"/>
    <mergeCell ref="L111:M111"/>
    <mergeCell ref="N111:O111"/>
    <mergeCell ref="P111:Q111"/>
    <mergeCell ref="R111:T111"/>
    <mergeCell ref="U111:W111"/>
    <mergeCell ref="B112:I112"/>
    <mergeCell ref="J112:K112"/>
    <mergeCell ref="L112:M112"/>
    <mergeCell ref="N112:O112"/>
    <mergeCell ref="P112:Q112"/>
    <mergeCell ref="R112:T112"/>
    <mergeCell ref="U112:W112"/>
    <mergeCell ref="B113:I113"/>
    <mergeCell ref="J113:K113"/>
    <mergeCell ref="L113:M113"/>
    <mergeCell ref="N113:O113"/>
    <mergeCell ref="P113:Q113"/>
    <mergeCell ref="R113:T113"/>
    <mergeCell ref="U113:W113"/>
    <mergeCell ref="B114:I114"/>
    <mergeCell ref="J114:K114"/>
    <mergeCell ref="L114:M114"/>
    <mergeCell ref="N114:O114"/>
    <mergeCell ref="P114:Q114"/>
    <mergeCell ref="R114:T114"/>
    <mergeCell ref="U114:W114"/>
    <mergeCell ref="B115:I115"/>
    <mergeCell ref="J115:K115"/>
    <mergeCell ref="L115:M115"/>
    <mergeCell ref="N115:O115"/>
    <mergeCell ref="P115:Q115"/>
    <mergeCell ref="R115:T115"/>
    <mergeCell ref="U115:W115"/>
    <mergeCell ref="B116:I116"/>
    <mergeCell ref="J116:K116"/>
    <mergeCell ref="L116:M116"/>
    <mergeCell ref="N116:O116"/>
    <mergeCell ref="P116:Q116"/>
    <mergeCell ref="R116:T116"/>
    <mergeCell ref="U116:W116"/>
    <mergeCell ref="B117:I117"/>
    <mergeCell ref="J117:K117"/>
    <mergeCell ref="L117:M117"/>
    <mergeCell ref="N117:O117"/>
    <mergeCell ref="P117:Q117"/>
    <mergeCell ref="R117:T117"/>
    <mergeCell ref="U117:W117"/>
    <mergeCell ref="B118:I118"/>
    <mergeCell ref="J118:K118"/>
    <mergeCell ref="L118:M118"/>
    <mergeCell ref="N118:O118"/>
    <mergeCell ref="P118:Q118"/>
    <mergeCell ref="R118:T118"/>
    <mergeCell ref="U118:W118"/>
    <mergeCell ref="B119:I119"/>
    <mergeCell ref="J119:K119"/>
    <mergeCell ref="L119:M119"/>
    <mergeCell ref="N119:O119"/>
    <mergeCell ref="P119:Q119"/>
    <mergeCell ref="R119:T119"/>
    <mergeCell ref="U119:W119"/>
    <mergeCell ref="B120:I120"/>
    <mergeCell ref="J120:K120"/>
    <mergeCell ref="L120:M120"/>
    <mergeCell ref="N120:O120"/>
    <mergeCell ref="P120:Q120"/>
    <mergeCell ref="R120:T120"/>
    <mergeCell ref="U120:W120"/>
    <mergeCell ref="B121:I121"/>
    <mergeCell ref="J121:K121"/>
    <mergeCell ref="L121:M121"/>
    <mergeCell ref="N121:O121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3:I123"/>
    <mergeCell ref="J123:K123"/>
    <mergeCell ref="L123:M123"/>
    <mergeCell ref="N123:O123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5:I125"/>
    <mergeCell ref="J125:K125"/>
    <mergeCell ref="L125:M125"/>
    <mergeCell ref="N125:O125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7:I127"/>
    <mergeCell ref="J127:K127"/>
    <mergeCell ref="L127:M127"/>
    <mergeCell ref="N127:O127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9:I129"/>
    <mergeCell ref="J129:K129"/>
    <mergeCell ref="L129:M129"/>
    <mergeCell ref="N129:O129"/>
    <mergeCell ref="P129:Q129"/>
    <mergeCell ref="R129:T129"/>
    <mergeCell ref="U129:W129"/>
    <mergeCell ref="B130:I130"/>
    <mergeCell ref="J130:K130"/>
    <mergeCell ref="L130:M130"/>
    <mergeCell ref="N130:O130"/>
    <mergeCell ref="P130:Q130"/>
    <mergeCell ref="R130:T130"/>
    <mergeCell ref="U130:W130"/>
    <mergeCell ref="B131:I131"/>
    <mergeCell ref="J131:K131"/>
    <mergeCell ref="L131:M131"/>
    <mergeCell ref="N131:O131"/>
    <mergeCell ref="P131:Q131"/>
    <mergeCell ref="R131:T131"/>
    <mergeCell ref="U131:W131"/>
    <mergeCell ref="B132:I132"/>
    <mergeCell ref="J132:K132"/>
    <mergeCell ref="L132:M132"/>
    <mergeCell ref="N132:O132"/>
    <mergeCell ref="P132:Q132"/>
    <mergeCell ref="R132:T132"/>
    <mergeCell ref="U132:W132"/>
    <mergeCell ref="B133:I133"/>
    <mergeCell ref="J133:K133"/>
    <mergeCell ref="L133:M133"/>
    <mergeCell ref="N133:O133"/>
    <mergeCell ref="P133:Q133"/>
    <mergeCell ref="R133:T133"/>
    <mergeCell ref="U133:W133"/>
    <mergeCell ref="B134:I134"/>
    <mergeCell ref="J134:K134"/>
    <mergeCell ref="L134:M134"/>
    <mergeCell ref="N134:O134"/>
    <mergeCell ref="P134:Q134"/>
    <mergeCell ref="R134:T134"/>
    <mergeCell ref="U134:W134"/>
    <mergeCell ref="B135:I135"/>
    <mergeCell ref="J135:K135"/>
    <mergeCell ref="L135:M135"/>
    <mergeCell ref="N135:O135"/>
    <mergeCell ref="P135:Q135"/>
    <mergeCell ref="R135:T135"/>
    <mergeCell ref="U135:W135"/>
    <mergeCell ref="B136:I136"/>
    <mergeCell ref="J136:K136"/>
    <mergeCell ref="L136:M136"/>
    <mergeCell ref="N136:O136"/>
    <mergeCell ref="P136:Q136"/>
    <mergeCell ref="R136:T136"/>
    <mergeCell ref="U136:W136"/>
    <mergeCell ref="B137:I137"/>
    <mergeCell ref="J137:K137"/>
    <mergeCell ref="L137:M137"/>
    <mergeCell ref="N137:O137"/>
    <mergeCell ref="P137:Q137"/>
    <mergeCell ref="R137:T137"/>
    <mergeCell ref="U137:W137"/>
    <mergeCell ref="B138:I138"/>
    <mergeCell ref="J138:K138"/>
    <mergeCell ref="L138:M138"/>
    <mergeCell ref="N138:O138"/>
    <mergeCell ref="P138:Q138"/>
    <mergeCell ref="R138:T138"/>
    <mergeCell ref="U138:W138"/>
    <mergeCell ref="B139:I139"/>
    <mergeCell ref="J139:K139"/>
    <mergeCell ref="L139:M139"/>
    <mergeCell ref="N139:O139"/>
    <mergeCell ref="P139:Q139"/>
    <mergeCell ref="R139:T139"/>
    <mergeCell ref="U139:W139"/>
    <mergeCell ref="B140:I140"/>
    <mergeCell ref="J140:K140"/>
    <mergeCell ref="L140:M140"/>
    <mergeCell ref="N140:O140"/>
    <mergeCell ref="P140:Q140"/>
    <mergeCell ref="R140:T140"/>
    <mergeCell ref="U140:W140"/>
    <mergeCell ref="B141:I141"/>
    <mergeCell ref="J141:K141"/>
    <mergeCell ref="L141:M141"/>
    <mergeCell ref="N141:O141"/>
    <mergeCell ref="P141:Q141"/>
    <mergeCell ref="R141:T141"/>
    <mergeCell ref="U141:W141"/>
    <mergeCell ref="A143:Z143"/>
    <mergeCell ref="A144:Z144"/>
    <mergeCell ref="A145:Z145"/>
    <mergeCell ref="A146:Z146"/>
    <mergeCell ref="A147:A148"/>
    <mergeCell ref="B147:H148"/>
    <mergeCell ref="I147:J148"/>
    <mergeCell ref="K147:L148"/>
    <mergeCell ref="M147:O148"/>
    <mergeCell ref="P147:R148"/>
    <mergeCell ref="S147:T148"/>
    <mergeCell ref="U147:Z147"/>
    <mergeCell ref="U148:W148"/>
    <mergeCell ref="X148:Z148"/>
    <mergeCell ref="B149:H149"/>
    <mergeCell ref="I149:J149"/>
    <mergeCell ref="K149:L149"/>
    <mergeCell ref="M149:O149"/>
    <mergeCell ref="P149:R149"/>
    <mergeCell ref="S149:T149"/>
    <mergeCell ref="U149:W149"/>
    <mergeCell ref="X149:Z149"/>
    <mergeCell ref="B150:H150"/>
    <mergeCell ref="I150:J150"/>
    <mergeCell ref="K150:L150"/>
    <mergeCell ref="M150:O150"/>
    <mergeCell ref="P150:R150"/>
    <mergeCell ref="S150:T150"/>
    <mergeCell ref="U150:W150"/>
    <mergeCell ref="X150:Z150"/>
    <mergeCell ref="B151:H151"/>
    <mergeCell ref="I151:J151"/>
    <mergeCell ref="K151:L151"/>
    <mergeCell ref="M151:O151"/>
    <mergeCell ref="P151:R151"/>
    <mergeCell ref="S151:T151"/>
    <mergeCell ref="U151:W151"/>
    <mergeCell ref="X151:Z151"/>
    <mergeCell ref="X152:Z152"/>
    <mergeCell ref="B152:H152"/>
    <mergeCell ref="I152:J152"/>
    <mergeCell ref="K152:L152"/>
    <mergeCell ref="M152:O152"/>
    <mergeCell ref="P152:R152"/>
    <mergeCell ref="S152:T152"/>
    <mergeCell ref="U152:W152"/>
    <mergeCell ref="A157:P157"/>
    <mergeCell ref="Q157:R157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User</cp:lastModifiedBy>
  <cp:lastPrinted>2005-10-03T14:01:35Z</cp:lastPrinted>
  <dcterms:created xsi:type="dcterms:W3CDTF">2005-06-28T08:11:23Z</dcterms:created>
  <dcterms:modified xsi:type="dcterms:W3CDTF">2005-10-03T14:01:36Z</dcterms:modified>
  <cp:category/>
  <cp:version/>
  <cp:contentType/>
  <cp:contentStatus/>
</cp:coreProperties>
</file>