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tabRatio="752" activeTab="3"/>
  </bookViews>
  <sheets>
    <sheet name="Крепление стволов шахт" sheetId="1" r:id="rId1"/>
    <sheet name="Проходка шурфов" sheetId="2" r:id="rId2"/>
    <sheet name="Проходка канав вручную" sheetId="3" r:id="rId3"/>
    <sheet name="Проходка канав бульдозером" sheetId="4" r:id="rId4"/>
  </sheets>
  <definedNames/>
  <calcPr fullCalcOnLoad="1"/>
</workbook>
</file>

<file path=xl/sharedStrings.xml><?xml version="1.0" encoding="utf-8"?>
<sst xmlns="http://schemas.openxmlformats.org/spreadsheetml/2006/main" count="488" uniqueCount="166">
  <si>
    <t>(на 1 смену, руб.)</t>
  </si>
  <si>
    <t>Пример расчета единичной сметной расценки по ССН 4</t>
  </si>
  <si>
    <t>на крепление рядовых участков вертикальных стволов шахт</t>
  </si>
  <si>
    <t>Дизельное топливо</t>
  </si>
  <si>
    <t>Масло трансмиссионное</t>
  </si>
  <si>
    <r>
      <t>Основная заработная плата:</t>
    </r>
    <r>
      <rPr>
        <sz val="10"/>
        <rFont val="Arial Cyr"/>
        <family val="0"/>
      </rPr>
      <t xml:space="preserve">                 Начальник участка</t>
    </r>
  </si>
  <si>
    <t>Горный мастер</t>
  </si>
  <si>
    <t>Инженер по горным работам</t>
  </si>
  <si>
    <t>Горнорабочий подземный 3 р</t>
  </si>
  <si>
    <t>Проходчик 6 разряда</t>
  </si>
  <si>
    <t>Электрослесарь (слесарь) 5 р</t>
  </si>
  <si>
    <t>Доставщик крепежных материалов в шахтах 3 р</t>
  </si>
  <si>
    <t>Стволовой</t>
  </si>
  <si>
    <t>Плотник 4 разряда</t>
  </si>
  <si>
    <t>Машинист подъемной машины 5 р</t>
  </si>
  <si>
    <t>Машинист электрической лебедки 3 р</t>
  </si>
  <si>
    <t>(на 1 метр ствола, руб.)</t>
  </si>
  <si>
    <t>Лес круглый</t>
  </si>
  <si>
    <t>куб. м</t>
  </si>
  <si>
    <t>Воздух сжатый</t>
  </si>
  <si>
    <t>при креплении рядовых участков вертикальных стволов шахт</t>
  </si>
  <si>
    <t>Лебедка ручная</t>
  </si>
  <si>
    <t>Молоток отбойный МО-2</t>
  </si>
  <si>
    <t>Аппарат телефонный (тип ТАШ)</t>
  </si>
  <si>
    <t>Балья проходческая</t>
  </si>
  <si>
    <t>Комплекс громкоговорящей связи</t>
  </si>
  <si>
    <t>Копер шахтный</t>
  </si>
  <si>
    <t>Пила шахтная электрическая</t>
  </si>
  <si>
    <t>Полок проходческий двухэтажный</t>
  </si>
  <si>
    <t>Рамка направляющая</t>
  </si>
  <si>
    <t>Устройство прицепное</t>
  </si>
  <si>
    <t>Шкив копровый</t>
  </si>
  <si>
    <t>Шкив проходческий</t>
  </si>
  <si>
    <t>(1 год, руб.)</t>
  </si>
  <si>
    <t>единичной сметной расценки  на крепление рядовых участков вертикальных стволов шахт</t>
  </si>
  <si>
    <t>(1 метр, руб.)</t>
  </si>
  <si>
    <t xml:space="preserve">Норма длительности выполнения данной работы, час - </t>
  </si>
  <si>
    <t>Крепление рядовых участков</t>
  </si>
  <si>
    <t>на проходку шурфов с применением буровзрывных работ</t>
  </si>
  <si>
    <t>Инженер-механик</t>
  </si>
  <si>
    <t>Взрывник</t>
  </si>
  <si>
    <t>Горнорабочий 2 р</t>
  </si>
  <si>
    <t>Дежурный слесарь 3 р</t>
  </si>
  <si>
    <t>Проходчик 5 разряда</t>
  </si>
  <si>
    <t>Монтажник 3р</t>
  </si>
  <si>
    <t>Машинист подъема 4 р</t>
  </si>
  <si>
    <t>(на 100 метров ствола, руб.)</t>
  </si>
  <si>
    <t>Канат стальной</t>
  </si>
  <si>
    <t>Сталь буровая</t>
  </si>
  <si>
    <t>Электродетонаторы</t>
  </si>
  <si>
    <t>Резцы породные</t>
  </si>
  <si>
    <t>Карборунд</t>
  </si>
  <si>
    <t>Вещество взрывчатое</t>
  </si>
  <si>
    <t>Сталь листовая</t>
  </si>
  <si>
    <t>Коронки твердосплавные</t>
  </si>
  <si>
    <t>Сталь катанка</t>
  </si>
  <si>
    <t>Масло машинное</t>
  </si>
  <si>
    <t>Кабель 3х25</t>
  </si>
  <si>
    <t>Кабель 3х4</t>
  </si>
  <si>
    <t>Сталь сортовая</t>
  </si>
  <si>
    <t>Пробки деревянные</t>
  </si>
  <si>
    <t>Трубы металлические</t>
  </si>
  <si>
    <t>Трубы прорезиненные</t>
  </si>
  <si>
    <t>Брезент для уплотнения</t>
  </si>
  <si>
    <t>Хомуты быстроразъемного соединения</t>
  </si>
  <si>
    <t>Вентиль-задвижка</t>
  </si>
  <si>
    <t>Светильники рудничные</t>
  </si>
  <si>
    <t>Муфты тройниковые</t>
  </si>
  <si>
    <t>Конструкции крепления кабелей</t>
  </si>
  <si>
    <t>Кабель ГРШЭ</t>
  </si>
  <si>
    <t>Фланцы соединительные</t>
  </si>
  <si>
    <t>Подвески для труб</t>
  </si>
  <si>
    <t>Трубы стальные водогазопроводные 65-90 м</t>
  </si>
  <si>
    <t>Трубы стальные водогазопроводные 32-150 м</t>
  </si>
  <si>
    <t>Кабель магистральный</t>
  </si>
  <si>
    <t>кв.м</t>
  </si>
  <si>
    <t>(на 1 забой, руб.)</t>
  </si>
  <si>
    <t>Рукава резиновые напорные (для воды)</t>
  </si>
  <si>
    <t>Рукава резиновые напорные (для сжатово воздуха)</t>
  </si>
  <si>
    <t>Бензин А-76</t>
  </si>
  <si>
    <t>Смазка консистентная</t>
  </si>
  <si>
    <t>Обслуживание электростанции</t>
  </si>
  <si>
    <t>Обслуживание компрессора</t>
  </si>
  <si>
    <t>при проходке шурфов с применением буровзрывных работ</t>
  </si>
  <si>
    <t>Лебедка проходческая</t>
  </si>
  <si>
    <t>Копрессор передвижной ПК-10</t>
  </si>
  <si>
    <t>Перфоратор переносной ПП-63В</t>
  </si>
  <si>
    <t>Вентилятор шахтный осевой</t>
  </si>
  <si>
    <t>Электростанция передвижная</t>
  </si>
  <si>
    <t>Подъемник шурфопроходческий</t>
  </si>
  <si>
    <t>Бадья</t>
  </si>
  <si>
    <t>единичной сметной расценки  на проходку шурфов с применением буровзрывных работ</t>
  </si>
  <si>
    <t>Проходка шурфов</t>
  </si>
  <si>
    <t xml:space="preserve">Основных расходов по статье "Амортизация" </t>
  </si>
  <si>
    <t>Наименование основных производственных фондов</t>
  </si>
  <si>
    <t>Годо-вая нор-ма аморти-зации</t>
  </si>
  <si>
    <t>по нормам амортиза-ции</t>
  </si>
  <si>
    <t>Нормообразующие факторы</t>
  </si>
  <si>
    <t>Заработная плата</t>
  </si>
  <si>
    <t>Материалы</t>
  </si>
  <si>
    <t>Итого основных расходов</t>
  </si>
  <si>
    <t>Накладные расходы</t>
  </si>
  <si>
    <t>Плановые накопления</t>
  </si>
  <si>
    <t>Статья расхода</t>
  </si>
  <si>
    <t>РАСЧЕТ</t>
  </si>
  <si>
    <t>Количество смен в месяце</t>
  </si>
  <si>
    <t>Отчисления на обязательное медицинское страхование, %</t>
  </si>
  <si>
    <t>(1 смена, руб.)</t>
  </si>
  <si>
    <t>Показатели затрат, принятые для определения сметной стоимости измерителя, на который установлены трудовые нормы</t>
  </si>
  <si>
    <t>Наименование показателя</t>
  </si>
  <si>
    <t>Значение</t>
  </si>
  <si>
    <t>Коэффициент к заработной плате</t>
  </si>
  <si>
    <t>Дополнительная заработная плата</t>
  </si>
  <si>
    <t>Дополнительная заработная плата, %</t>
  </si>
  <si>
    <t>Отчисления на социальное страхование, %</t>
  </si>
  <si>
    <t>Коэффициенты, учитывающие транспортно-заготовительные расходы:</t>
  </si>
  <si>
    <t xml:space="preserve">       к материальным затратам</t>
  </si>
  <si>
    <t xml:space="preserve">       к амортизации</t>
  </si>
  <si>
    <t>Накладные расходы, %</t>
  </si>
  <si>
    <t>Плановые накопления, %</t>
  </si>
  <si>
    <t xml:space="preserve">РАСЧЕТ </t>
  </si>
  <si>
    <t xml:space="preserve">Основных расходов по статье "Заработная плата" </t>
  </si>
  <si>
    <t>№</t>
  </si>
  <si>
    <t>по нормам</t>
  </si>
  <si>
    <t xml:space="preserve">с учетом коэффи-             циента </t>
  </si>
  <si>
    <t>Стоимость</t>
  </si>
  <si>
    <t>Дневная ставка, руб.</t>
  </si>
  <si>
    <t>Затраты труда, чел.-смена</t>
  </si>
  <si>
    <t>Наименование расходов</t>
  </si>
  <si>
    <t>Итого</t>
  </si>
  <si>
    <t>Всего</t>
  </si>
  <si>
    <t>Отчисления на социальное страхование</t>
  </si>
  <si>
    <t>Всего по расчету</t>
  </si>
  <si>
    <t>-</t>
  </si>
  <si>
    <t>Итого ИТР</t>
  </si>
  <si>
    <t>Итого рабочих</t>
  </si>
  <si>
    <t xml:space="preserve">Основных расходов по статье "Материалы" </t>
  </si>
  <si>
    <t>по нормам расхода</t>
  </si>
  <si>
    <t>с учетом коэффи-циента</t>
  </si>
  <si>
    <t>Цена</t>
  </si>
  <si>
    <t>Норма расхо-да</t>
  </si>
  <si>
    <t>Едини-ца</t>
  </si>
  <si>
    <t>Наименование материалов</t>
  </si>
  <si>
    <t>шт</t>
  </si>
  <si>
    <t>кг</t>
  </si>
  <si>
    <t>м</t>
  </si>
  <si>
    <t>Коли-чество единиц</t>
  </si>
  <si>
    <t>л</t>
  </si>
  <si>
    <t>Амортизация</t>
  </si>
  <si>
    <t>Услуги (30% от амортизации)</t>
  </si>
  <si>
    <t>Услуги (40% от амортизации)</t>
  </si>
  <si>
    <t>Износ (3% от основной з/платы)</t>
  </si>
  <si>
    <t>Износ 3% от основной з/платы</t>
  </si>
  <si>
    <t>на проходку канав вручную без предварительного рыхления пород</t>
  </si>
  <si>
    <t>Проходчик 2 разряда</t>
  </si>
  <si>
    <t>единичной сметной расценки  на проходку канав вручную</t>
  </si>
  <si>
    <t>на проходку канав бульдозером без предварительного рыхления пород</t>
  </si>
  <si>
    <t>Машинист бульдозера</t>
  </si>
  <si>
    <t>Горнорабочий 3 разряда</t>
  </si>
  <si>
    <t>при проходке канав бульдозером без предварительного рыхления пород</t>
  </si>
  <si>
    <t>Коэффи-циент на резерв обо-рудования</t>
  </si>
  <si>
    <t>Бульдозер, мощность 132 кВт (180 л. с.)</t>
  </si>
  <si>
    <t>(100 куб. метр, руб.)</t>
  </si>
  <si>
    <t>единичной сметной расценки  на проходку канав бульдозем без предварительного рыхления пород</t>
  </si>
  <si>
    <t>Проходка канав вручную до 1 м, породы II категории</t>
  </si>
  <si>
    <t>Проходка канав бульдозером до 1 м, породы II категории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</si>
</sst>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0.0000"/>
    <numFmt numFmtId="166" formatCode="0.000"/>
    <numFmt numFmtId="167" formatCode="0.0000000"/>
    <numFmt numFmtId="168" formatCode="0.000000"/>
    <numFmt numFmtId="169" formatCode="0.00000"/>
    <numFmt numFmtId="170" formatCode="0.00000000"/>
    <numFmt numFmtId="171" formatCode="0.0"/>
    <numFmt numFmtId="172" formatCode="_-* #,##0.0_р_._-;\-* #,##0.0_р_._-;_-* &quot;-&quot;??_р_._-;_-@_-"/>
    <numFmt numFmtId="173" formatCode="_-* #,##0_р_._-;\-* #,##0_р_._-;_-* &quot;-&quot;??_р_._-;_-@_-"/>
    <numFmt numFmtId="174" formatCode="#,##0.000"/>
    <numFmt numFmtId="175" formatCode="#\ ##0.00"/>
    <numFmt numFmtId="176" formatCode="0.00#"/>
    <numFmt numFmtId="177" formatCode="#\ ##0.000"/>
    <numFmt numFmtId="178" formatCode="0.0##%"/>
    <numFmt numFmtId="179" formatCode="0.0#%"/>
  </numFmts>
  <fonts count="8">
    <font>
      <sz val="10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8"/>
      <name val="Arial Cyr"/>
      <family val="2"/>
    </font>
    <font>
      <i/>
      <sz val="10"/>
      <name val="Arial Cyr"/>
      <family val="2"/>
    </font>
    <font>
      <sz val="9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2" fontId="1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2" fontId="0" fillId="0" borderId="0" xfId="0" applyNumberForma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textRotation="90" wrapText="1"/>
    </xf>
    <xf numFmtId="0" fontId="0" fillId="0" borderId="1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2" fontId="0" fillId="0" borderId="5" xfId="0" applyNumberFormat="1" applyBorder="1" applyAlignment="1">
      <alignment horizontal="center" vertical="center" wrapText="1"/>
    </xf>
    <xf numFmtId="2" fontId="0" fillId="0" borderId="7" xfId="0" applyNumberForma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0" fillId="0" borderId="5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2" fontId="0" fillId="0" borderId="8" xfId="0" applyNumberFormat="1" applyBorder="1" applyAlignment="1">
      <alignment horizontal="center" vertical="center" wrapText="1"/>
    </xf>
    <xf numFmtId="171" fontId="0" fillId="0" borderId="5" xfId="0" applyNumberFormat="1" applyBorder="1" applyAlignment="1">
      <alignment horizontal="center" vertical="center" wrapText="1"/>
    </xf>
    <xf numFmtId="171" fontId="0" fillId="0" borderId="8" xfId="0" applyNumberForma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textRotation="90" wrapText="1"/>
    </xf>
    <xf numFmtId="0" fontId="0" fillId="0" borderId="8" xfId="0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2" fontId="0" fillId="0" borderId="1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right"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10" fontId="0" fillId="0" borderId="1" xfId="0" applyNumberForma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166" fontId="0" fillId="0" borderId="1" xfId="0" applyNumberFormat="1" applyBorder="1" applyAlignment="1">
      <alignment horizontal="center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0" fillId="0" borderId="5" xfId="0" applyFont="1" applyBorder="1" applyAlignment="1">
      <alignment horizontal="left" vertical="center" wrapText="1"/>
    </xf>
    <xf numFmtId="0" fontId="0" fillId="0" borderId="7" xfId="0" applyFont="1" applyBorder="1" applyAlignment="1">
      <alignment horizontal="left" vertical="center" wrapText="1"/>
    </xf>
    <xf numFmtId="0" fontId="0" fillId="0" borderId="8" xfId="0" applyFont="1" applyBorder="1" applyAlignment="1">
      <alignment horizontal="left" vertical="center" wrapText="1"/>
    </xf>
    <xf numFmtId="166" fontId="0" fillId="0" borderId="1" xfId="0" applyNumberFormat="1" applyBorder="1" applyAlignment="1">
      <alignment horizontal="center" wrapText="1"/>
    </xf>
    <xf numFmtId="2" fontId="0" fillId="0" borderId="1" xfId="0" applyNumberFormat="1" applyBorder="1" applyAlignment="1">
      <alignment horizontal="center" wrapText="1"/>
    </xf>
    <xf numFmtId="2" fontId="4" fillId="0" borderId="1" xfId="0" applyNumberFormat="1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wrapText="1"/>
    </xf>
    <xf numFmtId="0" fontId="0" fillId="0" borderId="11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1" fillId="0" borderId="5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2" fontId="0" fillId="0" borderId="5" xfId="0" applyNumberFormat="1" applyFont="1" applyBorder="1" applyAlignment="1">
      <alignment horizontal="center" vertical="center" wrapText="1"/>
    </xf>
    <xf numFmtId="2" fontId="0" fillId="0" borderId="8" xfId="0" applyNumberFormat="1" applyFont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224"/>
  <sheetViews>
    <sheetView workbookViewId="0" topLeftCell="A13">
      <selection activeCell="AA64" sqref="AA64"/>
    </sheetView>
  </sheetViews>
  <sheetFormatPr defaultColWidth="9.00390625" defaultRowHeight="12.75"/>
  <cols>
    <col min="1" max="16384" width="3.75390625" style="0" customWidth="1"/>
  </cols>
  <sheetData>
    <row r="1" spans="1:23" ht="15.75">
      <c r="A1" s="86" t="s">
        <v>1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</row>
    <row r="2" spans="1:23" ht="12.75">
      <c r="A2" s="87"/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</row>
    <row r="3" spans="1:23" ht="26.25" customHeight="1">
      <c r="A3" s="57" t="s">
        <v>108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</row>
    <row r="4" spans="1:23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</row>
    <row r="5" spans="1:23" ht="12.75">
      <c r="A5" s="63" t="s">
        <v>109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 t="s">
        <v>110</v>
      </c>
      <c r="T5" s="63"/>
      <c r="U5" s="63"/>
      <c r="V5" s="63"/>
      <c r="W5" s="63"/>
    </row>
    <row r="6" spans="1:23" ht="12.75">
      <c r="A6" s="32" t="s">
        <v>111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4"/>
      <c r="S6" s="42">
        <v>1.3</v>
      </c>
      <c r="T6" s="42"/>
      <c r="U6" s="42"/>
      <c r="V6" s="42"/>
      <c r="W6" s="42"/>
    </row>
    <row r="7" spans="1:23" ht="12.75">
      <c r="A7" s="64" t="s">
        <v>113</v>
      </c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88">
        <v>0.143</v>
      </c>
      <c r="T7" s="88"/>
      <c r="U7" s="88"/>
      <c r="V7" s="88"/>
      <c r="W7" s="88"/>
    </row>
    <row r="8" spans="1:23" ht="12.75">
      <c r="A8" s="64" t="s">
        <v>114</v>
      </c>
      <c r="B8" s="64"/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88">
        <v>0.37</v>
      </c>
      <c r="T8" s="88"/>
      <c r="U8" s="88"/>
      <c r="V8" s="88"/>
      <c r="W8" s="88"/>
    </row>
    <row r="9" spans="1:23" ht="12.75">
      <c r="A9" s="64" t="s">
        <v>106</v>
      </c>
      <c r="B9" s="64"/>
      <c r="C9" s="64"/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88">
        <v>0</v>
      </c>
      <c r="T9" s="88"/>
      <c r="U9" s="88"/>
      <c r="V9" s="88"/>
      <c r="W9" s="88"/>
    </row>
    <row r="10" spans="1:23" ht="12.75">
      <c r="A10" s="64" t="s">
        <v>115</v>
      </c>
      <c r="B10" s="64"/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21"/>
      <c r="T10" s="21"/>
      <c r="U10" s="21"/>
      <c r="V10" s="21"/>
      <c r="W10" s="21"/>
    </row>
    <row r="11" spans="1:23" ht="12.75">
      <c r="A11" s="64" t="s">
        <v>116</v>
      </c>
      <c r="B11" s="64"/>
      <c r="C11" s="64"/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42">
        <v>1.15</v>
      </c>
      <c r="T11" s="42"/>
      <c r="U11" s="42"/>
      <c r="V11" s="42"/>
      <c r="W11" s="42"/>
    </row>
    <row r="12" spans="1:23" ht="12.75">
      <c r="A12" s="64" t="s">
        <v>117</v>
      </c>
      <c r="B12" s="64"/>
      <c r="C12" s="64"/>
      <c r="D12" s="64"/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42">
        <v>1.1</v>
      </c>
      <c r="T12" s="42"/>
      <c r="U12" s="42"/>
      <c r="V12" s="42"/>
      <c r="W12" s="42"/>
    </row>
    <row r="13" spans="1:23" ht="12.75">
      <c r="A13" s="64" t="s">
        <v>118</v>
      </c>
      <c r="B13" s="64"/>
      <c r="C13" s="64"/>
      <c r="D13" s="64"/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64"/>
      <c r="S13" s="88">
        <v>0.28</v>
      </c>
      <c r="T13" s="88"/>
      <c r="U13" s="88"/>
      <c r="V13" s="88"/>
      <c r="W13" s="88"/>
    </row>
    <row r="14" spans="1:23" ht="12.75">
      <c r="A14" s="64" t="s">
        <v>119</v>
      </c>
      <c r="B14" s="64"/>
      <c r="C14" s="64"/>
      <c r="D14" s="64"/>
      <c r="E14" s="64"/>
      <c r="F14" s="64"/>
      <c r="G14" s="64"/>
      <c r="H14" s="64"/>
      <c r="I14" s="64"/>
      <c r="J14" s="64"/>
      <c r="K14" s="64"/>
      <c r="L14" s="64"/>
      <c r="M14" s="64"/>
      <c r="N14" s="64"/>
      <c r="O14" s="64"/>
      <c r="P14" s="64"/>
      <c r="Q14" s="64"/>
      <c r="R14" s="64"/>
      <c r="S14" s="88">
        <v>0.14</v>
      </c>
      <c r="T14" s="88"/>
      <c r="U14" s="88"/>
      <c r="V14" s="88"/>
      <c r="W14" s="88"/>
    </row>
    <row r="15" spans="1:23" ht="12.75">
      <c r="A15" s="64" t="s">
        <v>105</v>
      </c>
      <c r="B15" s="64"/>
      <c r="C15" s="64"/>
      <c r="D15" s="64"/>
      <c r="E15" s="64"/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21">
        <v>25.4</v>
      </c>
      <c r="T15" s="21"/>
      <c r="U15" s="21"/>
      <c r="V15" s="21"/>
      <c r="W15" s="21"/>
    </row>
    <row r="17" spans="1:23" ht="12.75">
      <c r="A17" s="57" t="s">
        <v>120</v>
      </c>
      <c r="B17" s="57"/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</row>
    <row r="18" spans="1:23" ht="12.75">
      <c r="A18" s="57" t="s">
        <v>121</v>
      </c>
      <c r="B18" s="57"/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</row>
    <row r="19" spans="1:23" ht="12.75">
      <c r="A19" s="57" t="s">
        <v>2</v>
      </c>
      <c r="B19" s="57"/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</row>
    <row r="20" spans="1:23" ht="12.75">
      <c r="A20" s="57" t="s">
        <v>107</v>
      </c>
      <c r="B20" s="57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</row>
    <row r="21" spans="1:23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</row>
    <row r="22" spans="1:23" ht="12.75">
      <c r="A22" s="45" t="s">
        <v>122</v>
      </c>
      <c r="B22" s="23" t="s">
        <v>128</v>
      </c>
      <c r="C22" s="17"/>
      <c r="D22" s="17"/>
      <c r="E22" s="17"/>
      <c r="F22" s="17"/>
      <c r="G22" s="17"/>
      <c r="H22" s="17"/>
      <c r="I22" s="17"/>
      <c r="J22" s="18"/>
      <c r="K22" s="23" t="s">
        <v>127</v>
      </c>
      <c r="L22" s="17"/>
      <c r="M22" s="17"/>
      <c r="N22" s="18"/>
      <c r="O22" s="23" t="s">
        <v>126</v>
      </c>
      <c r="P22" s="17"/>
      <c r="Q22" s="18"/>
      <c r="R22" s="22" t="s">
        <v>125</v>
      </c>
      <c r="S22" s="26"/>
      <c r="T22" s="26"/>
      <c r="U22" s="26"/>
      <c r="V22" s="26"/>
      <c r="W22" s="27"/>
    </row>
    <row r="23" spans="1:23" ht="12.75">
      <c r="A23" s="46"/>
      <c r="B23" s="48"/>
      <c r="C23" s="49"/>
      <c r="D23" s="49"/>
      <c r="E23" s="49"/>
      <c r="F23" s="49"/>
      <c r="G23" s="49"/>
      <c r="H23" s="49"/>
      <c r="I23" s="49"/>
      <c r="J23" s="50"/>
      <c r="K23" s="48"/>
      <c r="L23" s="49"/>
      <c r="M23" s="49"/>
      <c r="N23" s="50"/>
      <c r="O23" s="48"/>
      <c r="P23" s="49"/>
      <c r="Q23" s="50"/>
      <c r="R23" s="23" t="s">
        <v>123</v>
      </c>
      <c r="S23" s="17"/>
      <c r="T23" s="18"/>
      <c r="U23" s="23" t="s">
        <v>124</v>
      </c>
      <c r="V23" s="17"/>
      <c r="W23" s="18"/>
    </row>
    <row r="24" spans="1:23" ht="33" customHeight="1">
      <c r="A24" s="47"/>
      <c r="B24" s="19"/>
      <c r="C24" s="38"/>
      <c r="D24" s="38"/>
      <c r="E24" s="38"/>
      <c r="F24" s="38"/>
      <c r="G24" s="38"/>
      <c r="H24" s="38"/>
      <c r="I24" s="38"/>
      <c r="J24" s="39"/>
      <c r="K24" s="19"/>
      <c r="L24" s="38"/>
      <c r="M24" s="38"/>
      <c r="N24" s="39"/>
      <c r="O24" s="19"/>
      <c r="P24" s="38"/>
      <c r="Q24" s="39"/>
      <c r="R24" s="19"/>
      <c r="S24" s="38"/>
      <c r="T24" s="39"/>
      <c r="U24" s="19"/>
      <c r="V24" s="38"/>
      <c r="W24" s="39"/>
    </row>
    <row r="25" spans="1:23" ht="12.75">
      <c r="A25" s="4">
        <v>1</v>
      </c>
      <c r="B25" s="43">
        <v>2</v>
      </c>
      <c r="C25" s="43"/>
      <c r="D25" s="43"/>
      <c r="E25" s="43"/>
      <c r="F25" s="43"/>
      <c r="G25" s="43"/>
      <c r="H25" s="43"/>
      <c r="I25" s="43"/>
      <c r="J25" s="43"/>
      <c r="K25" s="43">
        <v>3</v>
      </c>
      <c r="L25" s="43"/>
      <c r="M25" s="43"/>
      <c r="N25" s="43"/>
      <c r="O25" s="43">
        <v>4</v>
      </c>
      <c r="P25" s="43"/>
      <c r="Q25" s="43"/>
      <c r="R25" s="43">
        <v>5</v>
      </c>
      <c r="S25" s="43"/>
      <c r="T25" s="43"/>
      <c r="U25" s="43">
        <v>6</v>
      </c>
      <c r="V25" s="43"/>
      <c r="W25" s="43"/>
    </row>
    <row r="26" spans="1:23" ht="25.5" customHeight="1">
      <c r="A26" s="79">
        <v>1</v>
      </c>
      <c r="B26" s="82" t="s">
        <v>5</v>
      </c>
      <c r="C26" s="33"/>
      <c r="D26" s="33"/>
      <c r="E26" s="33"/>
      <c r="F26" s="33"/>
      <c r="G26" s="33"/>
      <c r="H26" s="33"/>
      <c r="I26" s="33"/>
      <c r="J26" s="34"/>
      <c r="K26" s="76">
        <v>0.24</v>
      </c>
      <c r="L26" s="76"/>
      <c r="M26" s="76"/>
      <c r="N26" s="76"/>
      <c r="O26" s="76">
        <f>29.35*6</f>
        <v>176.10000000000002</v>
      </c>
      <c r="P26" s="76"/>
      <c r="Q26" s="76"/>
      <c r="R26" s="76">
        <f>K26*O26</f>
        <v>42.264</v>
      </c>
      <c r="S26" s="76"/>
      <c r="T26" s="76"/>
      <c r="U26" s="76">
        <f>R26*$S$6</f>
        <v>54.943200000000004</v>
      </c>
      <c r="V26" s="76"/>
      <c r="W26" s="76"/>
    </row>
    <row r="27" spans="1:23" ht="12.75" customHeight="1">
      <c r="A27" s="80"/>
      <c r="B27" s="72" t="s">
        <v>6</v>
      </c>
      <c r="C27" s="73"/>
      <c r="D27" s="73"/>
      <c r="E27" s="73"/>
      <c r="F27" s="73"/>
      <c r="G27" s="73"/>
      <c r="H27" s="73"/>
      <c r="I27" s="73"/>
      <c r="J27" s="74"/>
      <c r="K27" s="76">
        <v>0.51</v>
      </c>
      <c r="L27" s="76"/>
      <c r="M27" s="76"/>
      <c r="N27" s="76"/>
      <c r="O27" s="76">
        <f>22.91*6</f>
        <v>137.46</v>
      </c>
      <c r="P27" s="76"/>
      <c r="Q27" s="76"/>
      <c r="R27" s="76">
        <f>K27*O27</f>
        <v>70.1046</v>
      </c>
      <c r="S27" s="76"/>
      <c r="T27" s="76"/>
      <c r="U27" s="76">
        <f>R27*$S$6</f>
        <v>91.13598</v>
      </c>
      <c r="V27" s="76"/>
      <c r="W27" s="76"/>
    </row>
    <row r="28" spans="1:23" ht="12.75">
      <c r="A28" s="80"/>
      <c r="B28" s="64" t="s">
        <v>7</v>
      </c>
      <c r="C28" s="64"/>
      <c r="D28" s="64"/>
      <c r="E28" s="64"/>
      <c r="F28" s="64"/>
      <c r="G28" s="64"/>
      <c r="H28" s="64"/>
      <c r="I28" s="64"/>
      <c r="J28" s="64"/>
      <c r="K28" s="42">
        <v>0.09</v>
      </c>
      <c r="L28" s="42"/>
      <c r="M28" s="42"/>
      <c r="N28" s="42"/>
      <c r="O28" s="42">
        <f>22.91*6</f>
        <v>137.46</v>
      </c>
      <c r="P28" s="42"/>
      <c r="Q28" s="42"/>
      <c r="R28" s="76">
        <f>K28*O28</f>
        <v>12.3714</v>
      </c>
      <c r="S28" s="76"/>
      <c r="T28" s="76"/>
      <c r="U28" s="76">
        <f>R28*$S$6</f>
        <v>16.08282</v>
      </c>
      <c r="V28" s="76"/>
      <c r="W28" s="76"/>
    </row>
    <row r="29" spans="1:23" ht="12.75">
      <c r="A29" s="80"/>
      <c r="B29" s="67" t="s">
        <v>134</v>
      </c>
      <c r="C29" s="67"/>
      <c r="D29" s="67"/>
      <c r="E29" s="67"/>
      <c r="F29" s="67"/>
      <c r="G29" s="67"/>
      <c r="H29" s="67"/>
      <c r="I29" s="67"/>
      <c r="J29" s="67"/>
      <c r="K29" s="77">
        <f>SUM(K26:N28)</f>
        <v>0.84</v>
      </c>
      <c r="L29" s="77"/>
      <c r="M29" s="77"/>
      <c r="N29" s="77"/>
      <c r="O29" s="77" t="s">
        <v>133</v>
      </c>
      <c r="P29" s="77"/>
      <c r="Q29" s="77"/>
      <c r="R29" s="78">
        <f>SUM(R26:T28)</f>
        <v>124.74000000000001</v>
      </c>
      <c r="S29" s="78"/>
      <c r="T29" s="78"/>
      <c r="U29" s="78">
        <f>SUM(U26:W28)</f>
        <v>162.162</v>
      </c>
      <c r="V29" s="78"/>
      <c r="W29" s="78"/>
    </row>
    <row r="30" spans="1:23" ht="12.75">
      <c r="A30" s="80"/>
      <c r="B30" s="64" t="s">
        <v>8</v>
      </c>
      <c r="C30" s="64"/>
      <c r="D30" s="64"/>
      <c r="E30" s="64"/>
      <c r="F30" s="64"/>
      <c r="G30" s="64"/>
      <c r="H30" s="64"/>
      <c r="I30" s="64"/>
      <c r="J30" s="64"/>
      <c r="K30" s="42">
        <v>1</v>
      </c>
      <c r="L30" s="42"/>
      <c r="M30" s="42"/>
      <c r="N30" s="42"/>
      <c r="O30" s="42">
        <f>17.23*6</f>
        <v>103.38</v>
      </c>
      <c r="P30" s="42"/>
      <c r="Q30" s="42"/>
      <c r="R30" s="76">
        <f aca="true" t="shared" si="0" ref="R30:R37">K30*O30</f>
        <v>103.38</v>
      </c>
      <c r="S30" s="76"/>
      <c r="T30" s="76"/>
      <c r="U30" s="76">
        <f aca="true" t="shared" si="1" ref="U30:U37">R30*$S$6</f>
        <v>134.394</v>
      </c>
      <c r="V30" s="76"/>
      <c r="W30" s="76"/>
    </row>
    <row r="31" spans="1:23" ht="12.75">
      <c r="A31" s="80"/>
      <c r="B31" s="64" t="s">
        <v>9</v>
      </c>
      <c r="C31" s="64"/>
      <c r="D31" s="64"/>
      <c r="E31" s="64"/>
      <c r="F31" s="64"/>
      <c r="G31" s="64"/>
      <c r="H31" s="64"/>
      <c r="I31" s="64"/>
      <c r="J31" s="64"/>
      <c r="K31" s="42">
        <v>3</v>
      </c>
      <c r="L31" s="42"/>
      <c r="M31" s="42"/>
      <c r="N31" s="42"/>
      <c r="O31" s="42">
        <f>21.8*6</f>
        <v>130.8</v>
      </c>
      <c r="P31" s="42"/>
      <c r="Q31" s="42"/>
      <c r="R31" s="76">
        <f t="shared" si="0"/>
        <v>392.40000000000003</v>
      </c>
      <c r="S31" s="76"/>
      <c r="T31" s="76"/>
      <c r="U31" s="76">
        <f t="shared" si="1"/>
        <v>510.12000000000006</v>
      </c>
      <c r="V31" s="76"/>
      <c r="W31" s="76"/>
    </row>
    <row r="32" spans="1:23" ht="12.75">
      <c r="A32" s="80"/>
      <c r="B32" s="64" t="s">
        <v>10</v>
      </c>
      <c r="C32" s="64"/>
      <c r="D32" s="64"/>
      <c r="E32" s="64"/>
      <c r="F32" s="64"/>
      <c r="G32" s="64"/>
      <c r="H32" s="64"/>
      <c r="I32" s="64"/>
      <c r="J32" s="64"/>
      <c r="K32" s="42">
        <v>0.5</v>
      </c>
      <c r="L32" s="42"/>
      <c r="M32" s="42"/>
      <c r="N32" s="42"/>
      <c r="O32" s="42">
        <f>19.68*6</f>
        <v>118.08</v>
      </c>
      <c r="P32" s="42"/>
      <c r="Q32" s="42"/>
      <c r="R32" s="76">
        <f t="shared" si="0"/>
        <v>59.04</v>
      </c>
      <c r="S32" s="76"/>
      <c r="T32" s="76"/>
      <c r="U32" s="76">
        <f t="shared" si="1"/>
        <v>76.752</v>
      </c>
      <c r="V32" s="76"/>
      <c r="W32" s="76"/>
    </row>
    <row r="33" spans="1:23" ht="25.5" customHeight="1">
      <c r="A33" s="80"/>
      <c r="B33" s="64" t="s">
        <v>11</v>
      </c>
      <c r="C33" s="64"/>
      <c r="D33" s="64"/>
      <c r="E33" s="64"/>
      <c r="F33" s="64"/>
      <c r="G33" s="64"/>
      <c r="H33" s="64"/>
      <c r="I33" s="64"/>
      <c r="J33" s="64"/>
      <c r="K33" s="42">
        <v>0.52</v>
      </c>
      <c r="L33" s="42"/>
      <c r="M33" s="42"/>
      <c r="N33" s="42"/>
      <c r="O33" s="42">
        <f>13.28*6</f>
        <v>79.67999999999999</v>
      </c>
      <c r="P33" s="42"/>
      <c r="Q33" s="42"/>
      <c r="R33" s="76">
        <f t="shared" si="0"/>
        <v>41.4336</v>
      </c>
      <c r="S33" s="76"/>
      <c r="T33" s="76"/>
      <c r="U33" s="76">
        <f t="shared" si="1"/>
        <v>53.86368</v>
      </c>
      <c r="V33" s="76"/>
      <c r="W33" s="76"/>
    </row>
    <row r="34" spans="1:23" ht="12.75">
      <c r="A34" s="80"/>
      <c r="B34" s="64" t="s">
        <v>12</v>
      </c>
      <c r="C34" s="64"/>
      <c r="D34" s="64"/>
      <c r="E34" s="64"/>
      <c r="F34" s="64"/>
      <c r="G34" s="64"/>
      <c r="H34" s="64"/>
      <c r="I34" s="64"/>
      <c r="J34" s="64"/>
      <c r="K34" s="42">
        <v>1</v>
      </c>
      <c r="L34" s="42"/>
      <c r="M34" s="42"/>
      <c r="N34" s="42"/>
      <c r="O34" s="42">
        <f>13.62*6</f>
        <v>81.72</v>
      </c>
      <c r="P34" s="42"/>
      <c r="Q34" s="42"/>
      <c r="R34" s="76">
        <f t="shared" si="0"/>
        <v>81.72</v>
      </c>
      <c r="S34" s="76"/>
      <c r="T34" s="76"/>
      <c r="U34" s="76">
        <f t="shared" si="1"/>
        <v>106.236</v>
      </c>
      <c r="V34" s="76"/>
      <c r="W34" s="76"/>
    </row>
    <row r="35" spans="1:23" ht="12.75">
      <c r="A35" s="80"/>
      <c r="B35" s="64" t="s">
        <v>13</v>
      </c>
      <c r="C35" s="64"/>
      <c r="D35" s="64"/>
      <c r="E35" s="64"/>
      <c r="F35" s="64"/>
      <c r="G35" s="64"/>
      <c r="H35" s="64"/>
      <c r="I35" s="64"/>
      <c r="J35" s="64"/>
      <c r="K35" s="42">
        <v>1.1</v>
      </c>
      <c r="L35" s="42"/>
      <c r="M35" s="42"/>
      <c r="N35" s="42"/>
      <c r="O35" s="42">
        <f>14*6</f>
        <v>84</v>
      </c>
      <c r="P35" s="42"/>
      <c r="Q35" s="42"/>
      <c r="R35" s="76">
        <f t="shared" si="0"/>
        <v>92.4</v>
      </c>
      <c r="S35" s="76"/>
      <c r="T35" s="76"/>
      <c r="U35" s="76">
        <f t="shared" si="1"/>
        <v>120.12</v>
      </c>
      <c r="V35" s="76"/>
      <c r="W35" s="76"/>
    </row>
    <row r="36" spans="1:23" ht="12.75">
      <c r="A36" s="80"/>
      <c r="B36" s="64" t="s">
        <v>14</v>
      </c>
      <c r="C36" s="64"/>
      <c r="D36" s="64"/>
      <c r="E36" s="64"/>
      <c r="F36" s="64"/>
      <c r="G36" s="64"/>
      <c r="H36" s="64"/>
      <c r="I36" s="64"/>
      <c r="J36" s="64"/>
      <c r="K36" s="42">
        <v>1</v>
      </c>
      <c r="L36" s="42"/>
      <c r="M36" s="42"/>
      <c r="N36" s="42"/>
      <c r="O36" s="42">
        <f>19.68*6</f>
        <v>118.08</v>
      </c>
      <c r="P36" s="42"/>
      <c r="Q36" s="42"/>
      <c r="R36" s="76">
        <f t="shared" si="0"/>
        <v>118.08</v>
      </c>
      <c r="S36" s="76"/>
      <c r="T36" s="76"/>
      <c r="U36" s="76">
        <f t="shared" si="1"/>
        <v>153.504</v>
      </c>
      <c r="V36" s="76"/>
      <c r="W36" s="76"/>
    </row>
    <row r="37" spans="1:23" ht="12.75">
      <c r="A37" s="80"/>
      <c r="B37" s="64" t="s">
        <v>15</v>
      </c>
      <c r="C37" s="64"/>
      <c r="D37" s="64"/>
      <c r="E37" s="64"/>
      <c r="F37" s="64"/>
      <c r="G37" s="64"/>
      <c r="H37" s="64"/>
      <c r="I37" s="64"/>
      <c r="J37" s="64"/>
      <c r="K37" s="42">
        <v>1</v>
      </c>
      <c r="L37" s="42"/>
      <c r="M37" s="42"/>
      <c r="N37" s="42"/>
      <c r="O37" s="42">
        <f>15.16*6</f>
        <v>90.96000000000001</v>
      </c>
      <c r="P37" s="42"/>
      <c r="Q37" s="42"/>
      <c r="R37" s="76">
        <f t="shared" si="0"/>
        <v>90.96000000000001</v>
      </c>
      <c r="S37" s="76"/>
      <c r="T37" s="76"/>
      <c r="U37" s="76">
        <f t="shared" si="1"/>
        <v>118.24800000000002</v>
      </c>
      <c r="V37" s="76"/>
      <c r="W37" s="76"/>
    </row>
    <row r="38" spans="1:23" ht="12.75">
      <c r="A38" s="81"/>
      <c r="B38" s="67" t="s">
        <v>135</v>
      </c>
      <c r="C38" s="67"/>
      <c r="D38" s="67"/>
      <c r="E38" s="67"/>
      <c r="F38" s="67"/>
      <c r="G38" s="67"/>
      <c r="H38" s="67"/>
      <c r="I38" s="67"/>
      <c r="J38" s="67"/>
      <c r="K38" s="77">
        <f>SUM(K30:N37)</f>
        <v>9.12</v>
      </c>
      <c r="L38" s="77"/>
      <c r="M38" s="77"/>
      <c r="N38" s="77"/>
      <c r="O38" s="77" t="s">
        <v>133</v>
      </c>
      <c r="P38" s="77"/>
      <c r="Q38" s="77"/>
      <c r="R38" s="78">
        <f>SUM(R30:T37)</f>
        <v>979.4136000000001</v>
      </c>
      <c r="S38" s="78"/>
      <c r="T38" s="78"/>
      <c r="U38" s="78">
        <f>SUM(U30:W37)</f>
        <v>1273.2376800000002</v>
      </c>
      <c r="V38" s="78"/>
      <c r="W38" s="78"/>
    </row>
    <row r="39" spans="1:23" ht="12.75">
      <c r="A39" s="3"/>
      <c r="B39" s="62" t="s">
        <v>129</v>
      </c>
      <c r="C39" s="62"/>
      <c r="D39" s="62"/>
      <c r="E39" s="62"/>
      <c r="F39" s="62"/>
      <c r="G39" s="62"/>
      <c r="H39" s="62"/>
      <c r="I39" s="62"/>
      <c r="J39" s="62"/>
      <c r="K39" s="61">
        <f>K29+K38</f>
        <v>9.959999999999999</v>
      </c>
      <c r="L39" s="63"/>
      <c r="M39" s="63"/>
      <c r="N39" s="63"/>
      <c r="O39" s="63" t="s">
        <v>133</v>
      </c>
      <c r="P39" s="63"/>
      <c r="Q39" s="63"/>
      <c r="R39" s="61">
        <f>R29+R38</f>
        <v>1104.1536</v>
      </c>
      <c r="S39" s="63"/>
      <c r="T39" s="63"/>
      <c r="U39" s="61">
        <f>U29+U38</f>
        <v>1435.3996800000002</v>
      </c>
      <c r="V39" s="63"/>
      <c r="W39" s="63"/>
    </row>
    <row r="40" spans="1:23" ht="12.75">
      <c r="A40" s="2">
        <v>2</v>
      </c>
      <c r="B40" s="64" t="s">
        <v>112</v>
      </c>
      <c r="C40" s="64"/>
      <c r="D40" s="64"/>
      <c r="E40" s="64"/>
      <c r="F40" s="64"/>
      <c r="G40" s="64"/>
      <c r="H40" s="64"/>
      <c r="I40" s="64"/>
      <c r="J40" s="64"/>
      <c r="K40" s="21" t="s">
        <v>133</v>
      </c>
      <c r="L40" s="21"/>
      <c r="M40" s="21"/>
      <c r="N40" s="21"/>
      <c r="O40" s="21" t="s">
        <v>133</v>
      </c>
      <c r="P40" s="21"/>
      <c r="Q40" s="21"/>
      <c r="R40" s="42">
        <f>R39*$S$7</f>
        <v>157.8939648</v>
      </c>
      <c r="S40" s="42"/>
      <c r="T40" s="42"/>
      <c r="U40" s="42">
        <f>U39*$S$7</f>
        <v>205.26215424</v>
      </c>
      <c r="V40" s="42"/>
      <c r="W40" s="42"/>
    </row>
    <row r="41" spans="1:23" ht="12.75">
      <c r="A41" s="3"/>
      <c r="B41" s="62" t="s">
        <v>130</v>
      </c>
      <c r="C41" s="62"/>
      <c r="D41" s="62"/>
      <c r="E41" s="62"/>
      <c r="F41" s="62"/>
      <c r="G41" s="62"/>
      <c r="H41" s="62"/>
      <c r="I41" s="62"/>
      <c r="J41" s="62"/>
      <c r="K41" s="63" t="s">
        <v>133</v>
      </c>
      <c r="L41" s="63"/>
      <c r="M41" s="63"/>
      <c r="N41" s="63"/>
      <c r="O41" s="63" t="s">
        <v>133</v>
      </c>
      <c r="P41" s="63"/>
      <c r="Q41" s="63"/>
      <c r="R41" s="61">
        <f>R39+R40</f>
        <v>1262.0475648000001</v>
      </c>
      <c r="S41" s="63"/>
      <c r="T41" s="63"/>
      <c r="U41" s="61">
        <f>U39+U40</f>
        <v>1640.6618342400002</v>
      </c>
      <c r="V41" s="63"/>
      <c r="W41" s="63"/>
    </row>
    <row r="42" spans="1:23" ht="24" customHeight="1">
      <c r="A42" s="2">
        <v>3</v>
      </c>
      <c r="B42" s="64" t="s">
        <v>131</v>
      </c>
      <c r="C42" s="64"/>
      <c r="D42" s="64"/>
      <c r="E42" s="64"/>
      <c r="F42" s="64"/>
      <c r="G42" s="64"/>
      <c r="H42" s="64"/>
      <c r="I42" s="64"/>
      <c r="J42" s="64"/>
      <c r="K42" s="21" t="s">
        <v>133</v>
      </c>
      <c r="L42" s="21"/>
      <c r="M42" s="21"/>
      <c r="N42" s="21"/>
      <c r="O42" s="21" t="s">
        <v>133</v>
      </c>
      <c r="P42" s="21"/>
      <c r="Q42" s="21"/>
      <c r="R42" s="42">
        <f>R41*$S$8</f>
        <v>466.95759897600004</v>
      </c>
      <c r="S42" s="42"/>
      <c r="T42" s="42"/>
      <c r="U42" s="42">
        <f>U41*$S$8</f>
        <v>607.0448786688</v>
      </c>
      <c r="V42" s="42"/>
      <c r="W42" s="42"/>
    </row>
    <row r="43" spans="1:23" ht="12.75">
      <c r="A43" s="3"/>
      <c r="B43" s="62" t="s">
        <v>132</v>
      </c>
      <c r="C43" s="62"/>
      <c r="D43" s="62"/>
      <c r="E43" s="62"/>
      <c r="F43" s="62"/>
      <c r="G43" s="62"/>
      <c r="H43" s="62"/>
      <c r="I43" s="62"/>
      <c r="J43" s="62"/>
      <c r="K43" s="63" t="s">
        <v>133</v>
      </c>
      <c r="L43" s="63"/>
      <c r="M43" s="63"/>
      <c r="N43" s="63"/>
      <c r="O43" s="63" t="s">
        <v>133</v>
      </c>
      <c r="P43" s="63"/>
      <c r="Q43" s="63"/>
      <c r="R43" s="61">
        <f>R41+R42</f>
        <v>1729.0051637760002</v>
      </c>
      <c r="S43" s="63"/>
      <c r="T43" s="63"/>
      <c r="U43" s="61">
        <f>U41+U42</f>
        <v>2247.7067129088</v>
      </c>
      <c r="V43" s="63"/>
      <c r="W43" s="63"/>
    </row>
    <row r="44" spans="1:23" ht="12.75" hidden="1">
      <c r="A44" s="11"/>
      <c r="B44" s="12"/>
      <c r="C44" s="12"/>
      <c r="D44" s="12"/>
      <c r="E44" s="12"/>
      <c r="F44" s="12"/>
      <c r="G44" s="12"/>
      <c r="H44" s="12"/>
      <c r="I44" s="12"/>
      <c r="J44" s="12"/>
      <c r="K44" s="11"/>
      <c r="L44" s="11"/>
      <c r="M44" s="11"/>
      <c r="N44" s="11"/>
      <c r="O44" s="11"/>
      <c r="P44" s="11"/>
      <c r="Q44" s="11"/>
      <c r="R44" s="13"/>
      <c r="S44" s="11"/>
      <c r="T44" s="11"/>
      <c r="U44" s="13"/>
      <c r="V44" s="11"/>
      <c r="W44" s="11"/>
    </row>
    <row r="45" spans="1:23" ht="12.75" hidden="1">
      <c r="A45" s="11"/>
      <c r="B45" s="12"/>
      <c r="C45" s="12"/>
      <c r="D45" s="12"/>
      <c r="E45" s="12"/>
      <c r="F45" s="12"/>
      <c r="G45" s="12"/>
      <c r="H45" s="12"/>
      <c r="I45" s="12"/>
      <c r="J45" s="12"/>
      <c r="K45" s="11"/>
      <c r="L45" s="11"/>
      <c r="M45" s="11"/>
      <c r="N45" s="11"/>
      <c r="O45" s="11"/>
      <c r="P45" s="11"/>
      <c r="Q45" s="11"/>
      <c r="R45" s="13"/>
      <c r="S45" s="11"/>
      <c r="T45" s="11"/>
      <c r="U45" s="13"/>
      <c r="V45" s="11"/>
      <c r="W45" s="11"/>
    </row>
    <row r="46" spans="1:23" ht="12.75" hidden="1">
      <c r="A46" s="11"/>
      <c r="B46" s="12"/>
      <c r="C46" s="12"/>
      <c r="D46" s="12"/>
      <c r="E46" s="12"/>
      <c r="F46" s="12"/>
      <c r="G46" s="12"/>
      <c r="H46" s="12"/>
      <c r="I46" s="12"/>
      <c r="J46" s="12"/>
      <c r="K46" s="11"/>
      <c r="L46" s="11"/>
      <c r="M46" s="11"/>
      <c r="N46" s="11"/>
      <c r="O46" s="11"/>
      <c r="P46" s="11"/>
      <c r="Q46" s="11"/>
      <c r="R46" s="13"/>
      <c r="S46" s="11"/>
      <c r="T46" s="11"/>
      <c r="U46" s="13"/>
      <c r="V46" s="11"/>
      <c r="W46" s="11"/>
    </row>
    <row r="47" spans="1:23" ht="12.75" hidden="1">
      <c r="A47" s="11"/>
      <c r="B47" s="12"/>
      <c r="C47" s="12"/>
      <c r="D47" s="12"/>
      <c r="E47" s="12"/>
      <c r="F47" s="12"/>
      <c r="G47" s="12"/>
      <c r="H47" s="12"/>
      <c r="I47" s="12"/>
      <c r="J47" s="12"/>
      <c r="K47" s="11"/>
      <c r="L47" s="11"/>
      <c r="M47" s="11"/>
      <c r="N47" s="11"/>
      <c r="O47" s="11"/>
      <c r="P47" s="11"/>
      <c r="Q47" s="11"/>
      <c r="R47" s="13"/>
      <c r="S47" s="11"/>
      <c r="T47" s="11"/>
      <c r="U47" s="13"/>
      <c r="V47" s="11"/>
      <c r="W47" s="11"/>
    </row>
    <row r="48" ht="45" customHeight="1" hidden="1"/>
    <row r="49" spans="1:23" ht="12.75">
      <c r="A49" s="57" t="s">
        <v>120</v>
      </c>
      <c r="B49" s="57"/>
      <c r="C49" s="57"/>
      <c r="D49" s="57"/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</row>
    <row r="50" spans="1:23" ht="12.75">
      <c r="A50" s="57" t="s">
        <v>136</v>
      </c>
      <c r="B50" s="57"/>
      <c r="C50" s="57"/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57"/>
      <c r="U50" s="57"/>
      <c r="V50" s="57"/>
      <c r="W50" s="57"/>
    </row>
    <row r="51" spans="1:23" ht="12.75" customHeight="1">
      <c r="A51" s="57" t="s">
        <v>2</v>
      </c>
      <c r="B51" s="57"/>
      <c r="C51" s="57"/>
      <c r="D51" s="57"/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57"/>
    </row>
    <row r="52" spans="1:23" ht="12.75">
      <c r="A52" s="57" t="s">
        <v>16</v>
      </c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</row>
    <row r="53" spans="1:23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</row>
    <row r="54" spans="1:23" ht="12.75">
      <c r="A54" s="21" t="s">
        <v>122</v>
      </c>
      <c r="B54" s="21" t="s">
        <v>142</v>
      </c>
      <c r="C54" s="21"/>
      <c r="D54" s="21"/>
      <c r="E54" s="21"/>
      <c r="F54" s="21"/>
      <c r="G54" s="21"/>
      <c r="H54" s="21"/>
      <c r="I54" s="21"/>
      <c r="J54" s="21"/>
      <c r="K54" s="21" t="s">
        <v>141</v>
      </c>
      <c r="L54" s="21"/>
      <c r="M54" s="21" t="s">
        <v>140</v>
      </c>
      <c r="N54" s="21"/>
      <c r="O54" s="21" t="s">
        <v>139</v>
      </c>
      <c r="P54" s="21"/>
      <c r="Q54" s="21"/>
      <c r="R54" s="21" t="s">
        <v>125</v>
      </c>
      <c r="S54" s="21"/>
      <c r="T54" s="21"/>
      <c r="U54" s="21"/>
      <c r="V54" s="21"/>
      <c r="W54" s="21"/>
    </row>
    <row r="55" spans="1:23" ht="43.5" customHeight="1">
      <c r="A55" s="21"/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 t="s">
        <v>137</v>
      </c>
      <c r="S55" s="21"/>
      <c r="T55" s="21"/>
      <c r="U55" s="21" t="s">
        <v>138</v>
      </c>
      <c r="V55" s="21"/>
      <c r="W55" s="21"/>
    </row>
    <row r="56" spans="1:23" ht="12.75">
      <c r="A56" s="5">
        <v>1</v>
      </c>
      <c r="B56" s="66">
        <v>2</v>
      </c>
      <c r="C56" s="66"/>
      <c r="D56" s="66"/>
      <c r="E56" s="66"/>
      <c r="F56" s="66"/>
      <c r="G56" s="66"/>
      <c r="H56" s="66"/>
      <c r="I56" s="66"/>
      <c r="J56" s="66"/>
      <c r="K56" s="66">
        <v>3</v>
      </c>
      <c r="L56" s="66"/>
      <c r="M56" s="66">
        <v>4</v>
      </c>
      <c r="N56" s="66"/>
      <c r="O56" s="66">
        <v>5</v>
      </c>
      <c r="P56" s="66"/>
      <c r="Q56" s="66"/>
      <c r="R56" s="66">
        <v>6</v>
      </c>
      <c r="S56" s="66"/>
      <c r="T56" s="66"/>
      <c r="U56" s="66">
        <v>7</v>
      </c>
      <c r="V56" s="66"/>
      <c r="W56" s="66"/>
    </row>
    <row r="57" spans="1:23" ht="12.75">
      <c r="A57" s="2">
        <v>1</v>
      </c>
      <c r="B57" s="64" t="s">
        <v>17</v>
      </c>
      <c r="C57" s="64"/>
      <c r="D57" s="64"/>
      <c r="E57" s="64"/>
      <c r="F57" s="64"/>
      <c r="G57" s="64"/>
      <c r="H57" s="64"/>
      <c r="I57" s="64"/>
      <c r="J57" s="64"/>
      <c r="K57" s="21" t="s">
        <v>18</v>
      </c>
      <c r="L57" s="21"/>
      <c r="M57" s="42">
        <v>2.98</v>
      </c>
      <c r="N57" s="42"/>
      <c r="O57" s="42">
        <v>911.6</v>
      </c>
      <c r="P57" s="42"/>
      <c r="Q57" s="42"/>
      <c r="R57" s="42">
        <f>M57*O57</f>
        <v>2716.568</v>
      </c>
      <c r="S57" s="42"/>
      <c r="T57" s="42"/>
      <c r="U57" s="42">
        <f>R57*$S$11</f>
        <v>3124.0532</v>
      </c>
      <c r="V57" s="42"/>
      <c r="W57" s="42"/>
    </row>
    <row r="58" spans="1:23" ht="12.75">
      <c r="A58" s="2">
        <v>2</v>
      </c>
      <c r="B58" s="64" t="s">
        <v>19</v>
      </c>
      <c r="C58" s="64"/>
      <c r="D58" s="64"/>
      <c r="E58" s="64"/>
      <c r="F58" s="64"/>
      <c r="G58" s="64"/>
      <c r="H58" s="64"/>
      <c r="I58" s="64"/>
      <c r="J58" s="64"/>
      <c r="K58" s="21" t="s">
        <v>18</v>
      </c>
      <c r="L58" s="21"/>
      <c r="M58" s="42">
        <v>97</v>
      </c>
      <c r="N58" s="42"/>
      <c r="O58" s="42">
        <v>1.1</v>
      </c>
      <c r="P58" s="42"/>
      <c r="Q58" s="42"/>
      <c r="R58" s="42">
        <f>M58*O58</f>
        <v>106.7</v>
      </c>
      <c r="S58" s="42"/>
      <c r="T58" s="42"/>
      <c r="U58" s="42">
        <f>R58*$S$11</f>
        <v>122.705</v>
      </c>
      <c r="V58" s="42"/>
      <c r="W58" s="42"/>
    </row>
    <row r="59" spans="1:23" s="7" customFormat="1" ht="12.75">
      <c r="A59" s="3"/>
      <c r="B59" s="62" t="s">
        <v>132</v>
      </c>
      <c r="C59" s="62"/>
      <c r="D59" s="62"/>
      <c r="E59" s="62"/>
      <c r="F59" s="62"/>
      <c r="G59" s="62"/>
      <c r="H59" s="62"/>
      <c r="I59" s="62"/>
      <c r="J59" s="62"/>
      <c r="K59" s="63"/>
      <c r="L59" s="63"/>
      <c r="M59" s="61"/>
      <c r="N59" s="61"/>
      <c r="O59" s="61"/>
      <c r="P59" s="61"/>
      <c r="Q59" s="61"/>
      <c r="R59" s="61">
        <f>SUM(R57:T58)</f>
        <v>2823.268</v>
      </c>
      <c r="S59" s="61"/>
      <c r="T59" s="61"/>
      <c r="U59" s="61">
        <f>SUM(U57:W58)</f>
        <v>3246.7581999999998</v>
      </c>
      <c r="V59" s="61"/>
      <c r="W59" s="61"/>
    </row>
    <row r="60" ht="12.75" hidden="1"/>
    <row r="61" spans="1:23" ht="12.75">
      <c r="A61" s="57" t="s">
        <v>120</v>
      </c>
      <c r="B61" s="57"/>
      <c r="C61" s="57"/>
      <c r="D61" s="57"/>
      <c r="E61" s="57"/>
      <c r="F61" s="57"/>
      <c r="G61" s="57"/>
      <c r="H61" s="57"/>
      <c r="I61" s="57"/>
      <c r="J61" s="57"/>
      <c r="K61" s="57"/>
      <c r="L61" s="57"/>
      <c r="M61" s="57"/>
      <c r="N61" s="57"/>
      <c r="O61" s="57"/>
      <c r="P61" s="57"/>
      <c r="Q61" s="57"/>
      <c r="R61" s="57"/>
      <c r="S61" s="57"/>
      <c r="T61" s="57"/>
      <c r="U61" s="57"/>
      <c r="V61" s="57"/>
      <c r="W61" s="57"/>
    </row>
    <row r="62" spans="1:23" ht="12.75">
      <c r="A62" s="57" t="s">
        <v>93</v>
      </c>
      <c r="B62" s="57"/>
      <c r="C62" s="57"/>
      <c r="D62" s="57"/>
      <c r="E62" s="57"/>
      <c r="F62" s="57"/>
      <c r="G62" s="57"/>
      <c r="H62" s="57"/>
      <c r="I62" s="57"/>
      <c r="J62" s="57"/>
      <c r="K62" s="57"/>
      <c r="L62" s="57"/>
      <c r="M62" s="57"/>
      <c r="N62" s="57"/>
      <c r="O62" s="57"/>
      <c r="P62" s="57"/>
      <c r="Q62" s="57"/>
      <c r="R62" s="57"/>
      <c r="S62" s="57"/>
      <c r="T62" s="57"/>
      <c r="U62" s="57"/>
      <c r="V62" s="57"/>
      <c r="W62" s="57"/>
    </row>
    <row r="63" spans="1:23" ht="12.75" customHeight="1">
      <c r="A63" s="57" t="s">
        <v>20</v>
      </c>
      <c r="B63" s="57"/>
      <c r="C63" s="57"/>
      <c r="D63" s="57"/>
      <c r="E63" s="57"/>
      <c r="F63" s="57"/>
      <c r="G63" s="57"/>
      <c r="H63" s="57"/>
      <c r="I63" s="57"/>
      <c r="J63" s="57"/>
      <c r="K63" s="57"/>
      <c r="L63" s="57"/>
      <c r="M63" s="57"/>
      <c r="N63" s="57"/>
      <c r="O63" s="57"/>
      <c r="P63" s="57"/>
      <c r="Q63" s="57"/>
      <c r="R63" s="57"/>
      <c r="S63" s="57"/>
      <c r="T63" s="57"/>
      <c r="U63" s="57"/>
      <c r="V63" s="57"/>
      <c r="W63" s="57"/>
    </row>
    <row r="64" spans="1:23" ht="12.75">
      <c r="A64" s="57" t="s">
        <v>33</v>
      </c>
      <c r="B64" s="57"/>
      <c r="C64" s="57"/>
      <c r="D64" s="57"/>
      <c r="E64" s="57"/>
      <c r="F64" s="57"/>
      <c r="G64" s="57"/>
      <c r="H64" s="57"/>
      <c r="I64" s="57"/>
      <c r="J64" s="57"/>
      <c r="K64" s="57"/>
      <c r="L64" s="57"/>
      <c r="M64" s="57"/>
      <c r="N64" s="57"/>
      <c r="O64" s="57"/>
      <c r="P64" s="57"/>
      <c r="Q64" s="57"/>
      <c r="R64" s="57"/>
      <c r="S64" s="57"/>
      <c r="T64" s="57"/>
      <c r="U64" s="57"/>
      <c r="V64" s="57"/>
      <c r="W64" s="57"/>
    </row>
    <row r="65" spans="1:23" ht="12.75" hidden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</row>
    <row r="66" spans="1:23" ht="12.75">
      <c r="A66" s="21" t="s">
        <v>122</v>
      </c>
      <c r="B66" s="21" t="s">
        <v>94</v>
      </c>
      <c r="C66" s="21"/>
      <c r="D66" s="21"/>
      <c r="E66" s="21"/>
      <c r="F66" s="21"/>
      <c r="G66" s="21"/>
      <c r="H66" s="21"/>
      <c r="I66" s="21" t="s">
        <v>95</v>
      </c>
      <c r="J66" s="21"/>
      <c r="K66" s="21" t="s">
        <v>141</v>
      </c>
      <c r="L66" s="21"/>
      <c r="M66" s="21" t="s">
        <v>139</v>
      </c>
      <c r="N66" s="21"/>
      <c r="O66" s="21"/>
      <c r="P66" s="21" t="s">
        <v>146</v>
      </c>
      <c r="Q66" s="21"/>
      <c r="R66" s="21" t="s">
        <v>125</v>
      </c>
      <c r="S66" s="21"/>
      <c r="T66" s="21"/>
      <c r="U66" s="21"/>
      <c r="V66" s="21"/>
      <c r="W66" s="21"/>
    </row>
    <row r="67" spans="1:23" ht="56.25" customHeight="1">
      <c r="A67" s="21"/>
      <c r="B67" s="21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 t="s">
        <v>96</v>
      </c>
      <c r="S67" s="21"/>
      <c r="T67" s="21"/>
      <c r="U67" s="21" t="s">
        <v>138</v>
      </c>
      <c r="V67" s="21"/>
      <c r="W67" s="21"/>
    </row>
    <row r="68" spans="1:23" ht="12.75">
      <c r="A68" s="5">
        <v>1</v>
      </c>
      <c r="B68" s="66">
        <v>2</v>
      </c>
      <c r="C68" s="66"/>
      <c r="D68" s="66"/>
      <c r="E68" s="66"/>
      <c r="F68" s="66"/>
      <c r="G68" s="66"/>
      <c r="H68" s="66"/>
      <c r="I68" s="66">
        <v>3</v>
      </c>
      <c r="J68" s="66"/>
      <c r="K68" s="66">
        <v>4</v>
      </c>
      <c r="L68" s="66"/>
      <c r="M68" s="66">
        <v>5</v>
      </c>
      <c r="N68" s="66"/>
      <c r="O68" s="66"/>
      <c r="P68" s="66">
        <v>6</v>
      </c>
      <c r="Q68" s="66"/>
      <c r="R68" s="66">
        <v>7</v>
      </c>
      <c r="S68" s="66"/>
      <c r="T68" s="66"/>
      <c r="U68" s="66">
        <v>8</v>
      </c>
      <c r="V68" s="66"/>
      <c r="W68" s="66"/>
    </row>
    <row r="69" spans="1:23" ht="12.75">
      <c r="A69" s="2">
        <v>1</v>
      </c>
      <c r="B69" s="64" t="s">
        <v>21</v>
      </c>
      <c r="C69" s="64"/>
      <c r="D69" s="64"/>
      <c r="E69" s="64"/>
      <c r="F69" s="64"/>
      <c r="G69" s="64"/>
      <c r="H69" s="64"/>
      <c r="I69" s="65">
        <v>0.167</v>
      </c>
      <c r="J69" s="65"/>
      <c r="K69" s="21" t="s">
        <v>143</v>
      </c>
      <c r="L69" s="21"/>
      <c r="M69" s="42">
        <v>1922</v>
      </c>
      <c r="N69" s="42"/>
      <c r="O69" s="42"/>
      <c r="P69" s="21">
        <v>6</v>
      </c>
      <c r="Q69" s="21"/>
      <c r="R69" s="42">
        <f>I69*M69*P69*1.33</f>
        <v>2561.3725200000003</v>
      </c>
      <c r="S69" s="42"/>
      <c r="T69" s="42"/>
      <c r="U69" s="42">
        <f aca="true" t="shared" si="2" ref="U69:U81">R69*$S$12</f>
        <v>2817.509772000001</v>
      </c>
      <c r="V69" s="42"/>
      <c r="W69" s="42"/>
    </row>
    <row r="70" spans="1:23" ht="12.75">
      <c r="A70" s="2">
        <v>2</v>
      </c>
      <c r="B70" s="64" t="s">
        <v>22</v>
      </c>
      <c r="C70" s="64"/>
      <c r="D70" s="64"/>
      <c r="E70" s="64"/>
      <c r="F70" s="64"/>
      <c r="G70" s="64"/>
      <c r="H70" s="64"/>
      <c r="I70" s="65">
        <v>0.5</v>
      </c>
      <c r="J70" s="65"/>
      <c r="K70" s="21" t="s">
        <v>143</v>
      </c>
      <c r="L70" s="21"/>
      <c r="M70" s="42">
        <v>2943</v>
      </c>
      <c r="N70" s="42"/>
      <c r="O70" s="42"/>
      <c r="P70" s="21">
        <v>2</v>
      </c>
      <c r="Q70" s="21"/>
      <c r="R70" s="42">
        <f>I70*M70*P70*1.43</f>
        <v>4208.49</v>
      </c>
      <c r="S70" s="42"/>
      <c r="T70" s="42"/>
      <c r="U70" s="42">
        <f t="shared" si="2"/>
        <v>4629.339</v>
      </c>
      <c r="V70" s="42"/>
      <c r="W70" s="42"/>
    </row>
    <row r="71" spans="1:23" ht="25.5" customHeight="1">
      <c r="A71" s="2">
        <v>3</v>
      </c>
      <c r="B71" s="64" t="s">
        <v>23</v>
      </c>
      <c r="C71" s="64"/>
      <c r="D71" s="64"/>
      <c r="E71" s="64"/>
      <c r="F71" s="64"/>
      <c r="G71" s="64"/>
      <c r="H71" s="64"/>
      <c r="I71" s="65">
        <v>0.2</v>
      </c>
      <c r="J71" s="65"/>
      <c r="K71" s="21" t="s">
        <v>143</v>
      </c>
      <c r="L71" s="21"/>
      <c r="M71" s="42">
        <v>420</v>
      </c>
      <c r="N71" s="42"/>
      <c r="O71" s="42"/>
      <c r="P71" s="21">
        <v>2</v>
      </c>
      <c r="Q71" s="21"/>
      <c r="R71" s="42">
        <f>I71*M71*P71*1.08</f>
        <v>181.44</v>
      </c>
      <c r="S71" s="42"/>
      <c r="T71" s="42"/>
      <c r="U71" s="42">
        <f t="shared" si="2"/>
        <v>199.584</v>
      </c>
      <c r="V71" s="42"/>
      <c r="W71" s="42"/>
    </row>
    <row r="72" spans="1:23" ht="12.75">
      <c r="A72" s="2">
        <v>4</v>
      </c>
      <c r="B72" s="64" t="s">
        <v>24</v>
      </c>
      <c r="C72" s="64"/>
      <c r="D72" s="64"/>
      <c r="E72" s="64"/>
      <c r="F72" s="64"/>
      <c r="G72" s="64"/>
      <c r="H72" s="64"/>
      <c r="I72" s="65">
        <v>0.5</v>
      </c>
      <c r="J72" s="65"/>
      <c r="K72" s="21" t="s">
        <v>143</v>
      </c>
      <c r="L72" s="21"/>
      <c r="M72" s="42">
        <v>466.6</v>
      </c>
      <c r="N72" s="42"/>
      <c r="O72" s="42"/>
      <c r="P72" s="21">
        <v>2</v>
      </c>
      <c r="Q72" s="21"/>
      <c r="R72" s="42">
        <f>I72*M72*P72*1.16</f>
        <v>541.256</v>
      </c>
      <c r="S72" s="42"/>
      <c r="T72" s="42"/>
      <c r="U72" s="42">
        <f t="shared" si="2"/>
        <v>595.3816</v>
      </c>
      <c r="V72" s="42"/>
      <c r="W72" s="42"/>
    </row>
    <row r="73" spans="1:23" ht="27" customHeight="1">
      <c r="A73" s="2">
        <v>5</v>
      </c>
      <c r="B73" s="64" t="s">
        <v>25</v>
      </c>
      <c r="C73" s="64"/>
      <c r="D73" s="64"/>
      <c r="E73" s="64"/>
      <c r="F73" s="64"/>
      <c r="G73" s="64"/>
      <c r="H73" s="64"/>
      <c r="I73" s="65">
        <v>0.125</v>
      </c>
      <c r="J73" s="65"/>
      <c r="K73" s="21" t="s">
        <v>143</v>
      </c>
      <c r="L73" s="21"/>
      <c r="M73" s="42">
        <v>28000</v>
      </c>
      <c r="N73" s="42"/>
      <c r="O73" s="42"/>
      <c r="P73" s="21">
        <v>1</v>
      </c>
      <c r="Q73" s="21"/>
      <c r="R73" s="42">
        <f>I73*M73*P73*1.08</f>
        <v>3780.0000000000005</v>
      </c>
      <c r="S73" s="42"/>
      <c r="T73" s="42"/>
      <c r="U73" s="42">
        <f t="shared" si="2"/>
        <v>4158.000000000001</v>
      </c>
      <c r="V73" s="42"/>
      <c r="W73" s="42"/>
    </row>
    <row r="74" spans="1:23" ht="12.75">
      <c r="A74" s="2">
        <v>6</v>
      </c>
      <c r="B74" s="64" t="s">
        <v>26</v>
      </c>
      <c r="C74" s="64"/>
      <c r="D74" s="64"/>
      <c r="E74" s="64"/>
      <c r="F74" s="64"/>
      <c r="G74" s="64"/>
      <c r="H74" s="64"/>
      <c r="I74" s="65">
        <v>0.04</v>
      </c>
      <c r="J74" s="65"/>
      <c r="K74" s="21" t="s">
        <v>143</v>
      </c>
      <c r="L74" s="21"/>
      <c r="M74" s="42">
        <v>47379</v>
      </c>
      <c r="N74" s="42"/>
      <c r="O74" s="42"/>
      <c r="P74" s="21">
        <v>1</v>
      </c>
      <c r="Q74" s="21"/>
      <c r="R74" s="42">
        <f>I74*M74*P74*1</f>
        <v>1895.16</v>
      </c>
      <c r="S74" s="42"/>
      <c r="T74" s="42"/>
      <c r="U74" s="42">
        <f t="shared" si="2"/>
        <v>2084.6760000000004</v>
      </c>
      <c r="V74" s="42"/>
      <c r="W74" s="42"/>
    </row>
    <row r="75" spans="1:23" ht="12.75">
      <c r="A75" s="2">
        <v>7</v>
      </c>
      <c r="B75" s="64" t="s">
        <v>84</v>
      </c>
      <c r="C75" s="64"/>
      <c r="D75" s="64"/>
      <c r="E75" s="64"/>
      <c r="F75" s="64"/>
      <c r="G75" s="64"/>
      <c r="H75" s="64"/>
      <c r="I75" s="65">
        <v>0.25</v>
      </c>
      <c r="J75" s="65"/>
      <c r="K75" s="21" t="s">
        <v>143</v>
      </c>
      <c r="L75" s="21"/>
      <c r="M75" s="42">
        <v>12000</v>
      </c>
      <c r="N75" s="42"/>
      <c r="O75" s="42"/>
      <c r="P75" s="21">
        <v>2</v>
      </c>
      <c r="Q75" s="21"/>
      <c r="R75" s="42">
        <f>I75*M75*P75*1.33</f>
        <v>7980</v>
      </c>
      <c r="S75" s="42"/>
      <c r="T75" s="42"/>
      <c r="U75" s="42">
        <f t="shared" si="2"/>
        <v>8778</v>
      </c>
      <c r="V75" s="42"/>
      <c r="W75" s="42"/>
    </row>
    <row r="76" spans="1:23" ht="12.75">
      <c r="A76" s="2">
        <v>8</v>
      </c>
      <c r="B76" s="64" t="s">
        <v>27</v>
      </c>
      <c r="C76" s="64"/>
      <c r="D76" s="64"/>
      <c r="E76" s="64"/>
      <c r="F76" s="64"/>
      <c r="G76" s="64"/>
      <c r="H76" s="64"/>
      <c r="I76" s="65">
        <v>0.2</v>
      </c>
      <c r="J76" s="65"/>
      <c r="K76" s="21" t="s">
        <v>143</v>
      </c>
      <c r="L76" s="21"/>
      <c r="M76" s="42">
        <v>3500</v>
      </c>
      <c r="N76" s="42"/>
      <c r="O76" s="42"/>
      <c r="P76" s="21">
        <v>1</v>
      </c>
      <c r="Q76" s="21"/>
      <c r="R76" s="42">
        <f>I76*M76*P76*1.33</f>
        <v>931</v>
      </c>
      <c r="S76" s="42"/>
      <c r="T76" s="42"/>
      <c r="U76" s="42">
        <f t="shared" si="2"/>
        <v>1024.1000000000001</v>
      </c>
      <c r="V76" s="42"/>
      <c r="W76" s="42"/>
    </row>
    <row r="77" spans="1:23" ht="28.5" customHeight="1">
      <c r="A77" s="2">
        <v>9</v>
      </c>
      <c r="B77" s="64" t="s">
        <v>28</v>
      </c>
      <c r="C77" s="64"/>
      <c r="D77" s="64"/>
      <c r="E77" s="64"/>
      <c r="F77" s="64"/>
      <c r="G77" s="64"/>
      <c r="H77" s="64"/>
      <c r="I77" s="65">
        <v>0.04</v>
      </c>
      <c r="J77" s="65"/>
      <c r="K77" s="21" t="s">
        <v>143</v>
      </c>
      <c r="L77" s="21"/>
      <c r="M77" s="42">
        <v>20000</v>
      </c>
      <c r="N77" s="42"/>
      <c r="O77" s="42"/>
      <c r="P77" s="21">
        <v>1</v>
      </c>
      <c r="Q77" s="21"/>
      <c r="R77" s="42">
        <f>I77*M77*P77*1</f>
        <v>800</v>
      </c>
      <c r="S77" s="42"/>
      <c r="T77" s="42"/>
      <c r="U77" s="42">
        <f t="shared" si="2"/>
        <v>880.0000000000001</v>
      </c>
      <c r="V77" s="42"/>
      <c r="W77" s="42"/>
    </row>
    <row r="78" spans="1:23" ht="12.75">
      <c r="A78" s="2">
        <v>10</v>
      </c>
      <c r="B78" s="64" t="s">
        <v>29</v>
      </c>
      <c r="C78" s="64"/>
      <c r="D78" s="64"/>
      <c r="E78" s="64"/>
      <c r="F78" s="64"/>
      <c r="G78" s="64"/>
      <c r="H78" s="64"/>
      <c r="I78" s="65">
        <v>0.2</v>
      </c>
      <c r="J78" s="65"/>
      <c r="K78" s="21" t="s">
        <v>143</v>
      </c>
      <c r="L78" s="21"/>
      <c r="M78" s="42">
        <v>200000</v>
      </c>
      <c r="N78" s="42"/>
      <c r="O78" s="42"/>
      <c r="P78" s="21">
        <v>1</v>
      </c>
      <c r="Q78" s="21"/>
      <c r="R78" s="42">
        <f>I78*M78*P78*1.33</f>
        <v>53200</v>
      </c>
      <c r="S78" s="42"/>
      <c r="T78" s="42"/>
      <c r="U78" s="42">
        <f t="shared" si="2"/>
        <v>58520.00000000001</v>
      </c>
      <c r="V78" s="42"/>
      <c r="W78" s="42"/>
    </row>
    <row r="79" spans="1:23" ht="12.75">
      <c r="A79" s="2">
        <v>11</v>
      </c>
      <c r="B79" s="64" t="s">
        <v>30</v>
      </c>
      <c r="C79" s="64"/>
      <c r="D79" s="64"/>
      <c r="E79" s="64"/>
      <c r="F79" s="64"/>
      <c r="G79" s="64"/>
      <c r="H79" s="64"/>
      <c r="I79" s="65">
        <v>0.5</v>
      </c>
      <c r="J79" s="65"/>
      <c r="K79" s="21" t="s">
        <v>143</v>
      </c>
      <c r="L79" s="21"/>
      <c r="M79" s="42">
        <v>6000</v>
      </c>
      <c r="N79" s="42"/>
      <c r="O79" s="42"/>
      <c r="P79" s="21">
        <v>1</v>
      </c>
      <c r="Q79" s="21"/>
      <c r="R79" s="42">
        <f>I79*M79*P79*1.33</f>
        <v>3990</v>
      </c>
      <c r="S79" s="42"/>
      <c r="T79" s="42"/>
      <c r="U79" s="42">
        <f t="shared" si="2"/>
        <v>4389</v>
      </c>
      <c r="V79" s="42"/>
      <c r="W79" s="42"/>
    </row>
    <row r="80" spans="1:23" ht="12.75">
      <c r="A80" s="2">
        <v>12</v>
      </c>
      <c r="B80" s="64" t="s">
        <v>31</v>
      </c>
      <c r="C80" s="64"/>
      <c r="D80" s="64"/>
      <c r="E80" s="64"/>
      <c r="F80" s="64"/>
      <c r="G80" s="64"/>
      <c r="H80" s="64"/>
      <c r="I80" s="65">
        <v>0.167</v>
      </c>
      <c r="J80" s="65"/>
      <c r="K80" s="21" t="s">
        <v>143</v>
      </c>
      <c r="L80" s="21"/>
      <c r="M80" s="42">
        <v>9600</v>
      </c>
      <c r="N80" s="42"/>
      <c r="O80" s="42"/>
      <c r="P80" s="21">
        <v>1</v>
      </c>
      <c r="Q80" s="21"/>
      <c r="R80" s="42">
        <f>I80*M80*P80*1.33</f>
        <v>2132.2560000000003</v>
      </c>
      <c r="S80" s="42"/>
      <c r="T80" s="42"/>
      <c r="U80" s="42">
        <f t="shared" si="2"/>
        <v>2345.4816000000005</v>
      </c>
      <c r="V80" s="42"/>
      <c r="W80" s="42"/>
    </row>
    <row r="81" spans="1:23" ht="12.75">
      <c r="A81" s="2">
        <v>13</v>
      </c>
      <c r="B81" s="64" t="s">
        <v>32</v>
      </c>
      <c r="C81" s="64"/>
      <c r="D81" s="64"/>
      <c r="E81" s="64"/>
      <c r="F81" s="64"/>
      <c r="G81" s="64"/>
      <c r="H81" s="64"/>
      <c r="I81" s="65">
        <v>0.167</v>
      </c>
      <c r="J81" s="65"/>
      <c r="K81" s="21" t="s">
        <v>143</v>
      </c>
      <c r="L81" s="21"/>
      <c r="M81" s="42">
        <v>1500</v>
      </c>
      <c r="N81" s="42"/>
      <c r="O81" s="42"/>
      <c r="P81" s="21">
        <v>4</v>
      </c>
      <c r="Q81" s="21"/>
      <c r="R81" s="42">
        <f>I81*M81*P81*1.33</f>
        <v>1332.6600000000003</v>
      </c>
      <c r="S81" s="42"/>
      <c r="T81" s="42"/>
      <c r="U81" s="42">
        <f t="shared" si="2"/>
        <v>1465.9260000000004</v>
      </c>
      <c r="V81" s="42"/>
      <c r="W81" s="42"/>
    </row>
    <row r="82" spans="1:23" ht="12.75">
      <c r="A82" s="6"/>
      <c r="B82" s="85" t="s">
        <v>132</v>
      </c>
      <c r="C82" s="85"/>
      <c r="D82" s="85"/>
      <c r="E82" s="85"/>
      <c r="F82" s="85"/>
      <c r="G82" s="85"/>
      <c r="H82" s="85"/>
      <c r="I82" s="83"/>
      <c r="J82" s="83"/>
      <c r="K82" s="83"/>
      <c r="L82" s="83"/>
      <c r="M82" s="83"/>
      <c r="N82" s="83"/>
      <c r="O82" s="83"/>
      <c r="P82" s="83"/>
      <c r="Q82" s="83"/>
      <c r="R82" s="84">
        <f>SUM(R69:T81)</f>
        <v>83533.63451999999</v>
      </c>
      <c r="S82" s="84"/>
      <c r="T82" s="84"/>
      <c r="U82" s="84">
        <f>SUM(U69:W81)</f>
        <v>91886.99797200001</v>
      </c>
      <c r="V82" s="84"/>
      <c r="W82" s="84"/>
    </row>
    <row r="83" ht="12.75" hidden="1"/>
    <row r="84" ht="12.75" hidden="1"/>
    <row r="85" ht="12.75" hidden="1"/>
    <row r="86" ht="12.75" hidden="1"/>
    <row r="87" ht="12.75" hidden="1"/>
    <row r="88" ht="12.75" hidden="1"/>
    <row r="89" ht="12.75" hidden="1"/>
    <row r="90" ht="12.75" hidden="1"/>
    <row r="91" ht="12.75" hidden="1"/>
    <row r="92" ht="12.75" hidden="1"/>
    <row r="93" ht="12.75" hidden="1"/>
    <row r="94" spans="1:33" ht="12.75">
      <c r="A94" s="28" t="s">
        <v>104</v>
      </c>
      <c r="B94" s="28"/>
      <c r="C94" s="28"/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28"/>
      <c r="X94" s="28"/>
      <c r="Y94" s="10"/>
      <c r="Z94" s="10"/>
      <c r="AA94" s="10"/>
      <c r="AB94" s="10"/>
      <c r="AC94" s="10"/>
      <c r="AD94" s="10"/>
      <c r="AE94" s="10"/>
      <c r="AF94" s="10"/>
      <c r="AG94" s="10"/>
    </row>
    <row r="95" spans="1:33" ht="12.75">
      <c r="A95" s="28" t="s">
        <v>34</v>
      </c>
      <c r="B95" s="28"/>
      <c r="C95" s="28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  <c r="P95" s="28"/>
      <c r="Q95" s="28"/>
      <c r="R95" s="28"/>
      <c r="S95" s="28"/>
      <c r="T95" s="28"/>
      <c r="U95" s="28"/>
      <c r="V95" s="28"/>
      <c r="W95" s="28"/>
      <c r="X95" s="28"/>
      <c r="Y95" s="10"/>
      <c r="Z95" s="10"/>
      <c r="AA95" s="10"/>
      <c r="AB95" s="10"/>
      <c r="AC95" s="10"/>
      <c r="AD95" s="10"/>
      <c r="AE95" s="10"/>
      <c r="AF95" s="10"/>
      <c r="AG95" s="10"/>
    </row>
    <row r="96" spans="1:33" ht="12.75">
      <c r="A96" s="28" t="s">
        <v>35</v>
      </c>
      <c r="B96" s="28"/>
      <c r="C96" s="28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  <c r="P96" s="28"/>
      <c r="Q96" s="28"/>
      <c r="R96" s="28"/>
      <c r="S96" s="28"/>
      <c r="T96" s="28"/>
      <c r="U96" s="28"/>
      <c r="V96" s="28"/>
      <c r="W96" s="28"/>
      <c r="X96" s="28"/>
      <c r="Y96" s="10"/>
      <c r="Z96" s="10"/>
      <c r="AA96" s="10"/>
      <c r="AB96" s="10"/>
      <c r="AC96" s="10"/>
      <c r="AD96" s="10"/>
      <c r="AE96" s="10"/>
      <c r="AF96" s="10"/>
      <c r="AG96" s="10"/>
    </row>
    <row r="97" spans="1:33" ht="12.75">
      <c r="A97" s="58" t="s">
        <v>36</v>
      </c>
      <c r="B97" s="58"/>
      <c r="C97" s="58"/>
      <c r="D97" s="58"/>
      <c r="E97" s="58"/>
      <c r="F97" s="58"/>
      <c r="G97" s="58"/>
      <c r="H97" s="58"/>
      <c r="I97" s="58"/>
      <c r="J97" s="58"/>
      <c r="K97" s="58"/>
      <c r="L97" s="58"/>
      <c r="M97" s="58"/>
      <c r="N97" s="58"/>
      <c r="O97" s="58"/>
      <c r="P97" s="58"/>
      <c r="Q97" s="59">
        <v>5.35</v>
      </c>
      <c r="R97" s="5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</row>
    <row r="98" spans="1:33" ht="12.75" hidden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</row>
    <row r="99" ht="12.75" hidden="1"/>
    <row r="100" spans="1:23" ht="12.75" hidden="1">
      <c r="A100" s="57"/>
      <c r="B100" s="57"/>
      <c r="C100" s="57"/>
      <c r="D100" s="57"/>
      <c r="E100" s="57"/>
      <c r="F100" s="57"/>
      <c r="G100" s="57"/>
      <c r="H100" s="57"/>
      <c r="I100" s="57"/>
      <c r="J100" s="57"/>
      <c r="K100" s="57"/>
      <c r="L100" s="57"/>
      <c r="M100" s="57"/>
      <c r="N100" s="57"/>
      <c r="O100" s="57"/>
      <c r="P100" s="57"/>
      <c r="Q100" s="57"/>
      <c r="R100" s="57"/>
      <c r="S100" s="57"/>
      <c r="T100" s="57"/>
      <c r="U100" s="57"/>
      <c r="V100" s="57"/>
      <c r="W100" s="57"/>
    </row>
    <row r="101" spans="1:23" ht="12.75" hidden="1">
      <c r="A101" s="57"/>
      <c r="B101" s="57"/>
      <c r="C101" s="57"/>
      <c r="D101" s="57"/>
      <c r="E101" s="57"/>
      <c r="F101" s="57"/>
      <c r="G101" s="57"/>
      <c r="H101" s="57"/>
      <c r="I101" s="57"/>
      <c r="J101" s="57"/>
      <c r="K101" s="57"/>
      <c r="L101" s="57"/>
      <c r="M101" s="57"/>
      <c r="N101" s="57"/>
      <c r="O101" s="57"/>
      <c r="P101" s="57"/>
      <c r="Q101" s="57"/>
      <c r="R101" s="57"/>
      <c r="S101" s="57"/>
      <c r="T101" s="57"/>
      <c r="U101" s="57"/>
      <c r="V101" s="57"/>
      <c r="W101" s="57"/>
    </row>
    <row r="102" spans="1:23" ht="12.75" hidden="1">
      <c r="A102" s="57"/>
      <c r="B102" s="57"/>
      <c r="C102" s="57"/>
      <c r="D102" s="57"/>
      <c r="E102" s="57"/>
      <c r="F102" s="57"/>
      <c r="G102" s="57"/>
      <c r="H102" s="57"/>
      <c r="I102" s="57"/>
      <c r="J102" s="57"/>
      <c r="K102" s="57"/>
      <c r="L102" s="57"/>
      <c r="M102" s="57"/>
      <c r="N102" s="57"/>
      <c r="O102" s="57"/>
      <c r="P102" s="57"/>
      <c r="Q102" s="57"/>
      <c r="R102" s="57"/>
      <c r="S102" s="57"/>
      <c r="T102" s="57"/>
      <c r="U102" s="57"/>
      <c r="V102" s="57"/>
      <c r="W102" s="57"/>
    </row>
    <row r="103" spans="1:23" ht="12.75" hidden="1">
      <c r="A103" s="57"/>
      <c r="B103" s="57"/>
      <c r="C103" s="57"/>
      <c r="D103" s="57"/>
      <c r="E103" s="57"/>
      <c r="F103" s="57"/>
      <c r="G103" s="57"/>
      <c r="H103" s="57"/>
      <c r="I103" s="57"/>
      <c r="J103" s="57"/>
      <c r="K103" s="57"/>
      <c r="L103" s="57"/>
      <c r="M103" s="57"/>
      <c r="N103" s="57"/>
      <c r="O103" s="57"/>
      <c r="P103" s="57"/>
      <c r="Q103" s="57"/>
      <c r="R103" s="57"/>
      <c r="S103" s="57"/>
      <c r="T103" s="57"/>
      <c r="U103" s="57"/>
      <c r="V103" s="57"/>
      <c r="W103" s="57"/>
    </row>
    <row r="104" spans="1:23" ht="12.75" hidden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</row>
    <row r="105" spans="1:23" ht="12.75" hidden="1">
      <c r="A105" s="45"/>
      <c r="B105" s="23"/>
      <c r="C105" s="17"/>
      <c r="D105" s="17"/>
      <c r="E105" s="17"/>
      <c r="F105" s="17"/>
      <c r="G105" s="17"/>
      <c r="H105" s="17"/>
      <c r="I105" s="17"/>
      <c r="J105" s="18"/>
      <c r="K105" s="23"/>
      <c r="L105" s="17"/>
      <c r="M105" s="17"/>
      <c r="N105" s="18"/>
      <c r="O105" s="23"/>
      <c r="P105" s="17"/>
      <c r="Q105" s="18"/>
      <c r="R105" s="22"/>
      <c r="S105" s="26"/>
      <c r="T105" s="26"/>
      <c r="U105" s="26"/>
      <c r="V105" s="26"/>
      <c r="W105" s="27"/>
    </row>
    <row r="106" spans="1:23" ht="12.75" hidden="1">
      <c r="A106" s="46"/>
      <c r="B106" s="48"/>
      <c r="C106" s="49"/>
      <c r="D106" s="49"/>
      <c r="E106" s="49"/>
      <c r="F106" s="49"/>
      <c r="G106" s="49"/>
      <c r="H106" s="49"/>
      <c r="I106" s="49"/>
      <c r="J106" s="50"/>
      <c r="K106" s="48"/>
      <c r="L106" s="49"/>
      <c r="M106" s="49"/>
      <c r="N106" s="50"/>
      <c r="O106" s="48"/>
      <c r="P106" s="49"/>
      <c r="Q106" s="50"/>
      <c r="R106" s="23"/>
      <c r="S106" s="17"/>
      <c r="T106" s="18"/>
      <c r="U106" s="23"/>
      <c r="V106" s="17"/>
      <c r="W106" s="18"/>
    </row>
    <row r="107" spans="1:23" ht="27" customHeight="1" hidden="1">
      <c r="A107" s="47"/>
      <c r="B107" s="19"/>
      <c r="C107" s="38"/>
      <c r="D107" s="38"/>
      <c r="E107" s="38"/>
      <c r="F107" s="38"/>
      <c r="G107" s="38"/>
      <c r="H107" s="38"/>
      <c r="I107" s="38"/>
      <c r="J107" s="39"/>
      <c r="K107" s="19"/>
      <c r="L107" s="38"/>
      <c r="M107" s="38"/>
      <c r="N107" s="39"/>
      <c r="O107" s="19"/>
      <c r="P107" s="38"/>
      <c r="Q107" s="39"/>
      <c r="R107" s="19"/>
      <c r="S107" s="38"/>
      <c r="T107" s="39"/>
      <c r="U107" s="19"/>
      <c r="V107" s="38"/>
      <c r="W107" s="39"/>
    </row>
    <row r="108" spans="1:23" ht="12.75" hidden="1">
      <c r="A108" s="4"/>
      <c r="B108" s="43"/>
      <c r="C108" s="43"/>
      <c r="D108" s="43"/>
      <c r="E108" s="43"/>
      <c r="F108" s="43"/>
      <c r="G108" s="43"/>
      <c r="H108" s="43"/>
      <c r="I108" s="43"/>
      <c r="J108" s="43"/>
      <c r="K108" s="43"/>
      <c r="L108" s="43"/>
      <c r="M108" s="43"/>
      <c r="N108" s="43"/>
      <c r="O108" s="43"/>
      <c r="P108" s="43"/>
      <c r="Q108" s="43"/>
      <c r="R108" s="43"/>
      <c r="S108" s="43"/>
      <c r="T108" s="43"/>
      <c r="U108" s="43"/>
      <c r="V108" s="43"/>
      <c r="W108" s="43"/>
    </row>
    <row r="109" spans="1:23" ht="28.5" customHeight="1" hidden="1">
      <c r="A109" s="79"/>
      <c r="B109" s="82"/>
      <c r="C109" s="33"/>
      <c r="D109" s="33"/>
      <c r="E109" s="33"/>
      <c r="F109" s="33"/>
      <c r="G109" s="33"/>
      <c r="H109" s="33"/>
      <c r="I109" s="33"/>
      <c r="J109" s="34"/>
      <c r="K109" s="76"/>
      <c r="L109" s="76"/>
      <c r="M109" s="76"/>
      <c r="N109" s="76"/>
      <c r="O109" s="76"/>
      <c r="P109" s="76"/>
      <c r="Q109" s="76"/>
      <c r="R109" s="76"/>
      <c r="S109" s="76"/>
      <c r="T109" s="76"/>
      <c r="U109" s="76"/>
      <c r="V109" s="76"/>
      <c r="W109" s="76"/>
    </row>
    <row r="110" spans="1:23" ht="12.75" hidden="1">
      <c r="A110" s="80"/>
      <c r="B110" s="72"/>
      <c r="C110" s="73"/>
      <c r="D110" s="73"/>
      <c r="E110" s="73"/>
      <c r="F110" s="73"/>
      <c r="G110" s="73"/>
      <c r="H110" s="73"/>
      <c r="I110" s="73"/>
      <c r="J110" s="74"/>
      <c r="K110" s="76"/>
      <c r="L110" s="76"/>
      <c r="M110" s="76"/>
      <c r="N110" s="76"/>
      <c r="O110" s="76"/>
      <c r="P110" s="76"/>
      <c r="Q110" s="76"/>
      <c r="R110" s="76"/>
      <c r="S110" s="76"/>
      <c r="T110" s="76"/>
      <c r="U110" s="76"/>
      <c r="V110" s="76"/>
      <c r="W110" s="76"/>
    </row>
    <row r="111" spans="1:23" ht="12.75" hidden="1">
      <c r="A111" s="80"/>
      <c r="B111" s="72"/>
      <c r="C111" s="73"/>
      <c r="D111" s="73"/>
      <c r="E111" s="73"/>
      <c r="F111" s="73"/>
      <c r="G111" s="73"/>
      <c r="H111" s="73"/>
      <c r="I111" s="73"/>
      <c r="J111" s="74"/>
      <c r="K111" s="75"/>
      <c r="L111" s="75"/>
      <c r="M111" s="75"/>
      <c r="N111" s="75"/>
      <c r="O111" s="76"/>
      <c r="P111" s="76"/>
      <c r="Q111" s="76"/>
      <c r="R111" s="76"/>
      <c r="S111" s="76"/>
      <c r="T111" s="76"/>
      <c r="U111" s="76"/>
      <c r="V111" s="76"/>
      <c r="W111" s="76"/>
    </row>
    <row r="112" spans="1:23" ht="12.75" hidden="1">
      <c r="A112" s="80"/>
      <c r="B112" s="64"/>
      <c r="C112" s="64"/>
      <c r="D112" s="64"/>
      <c r="E112" s="64"/>
      <c r="F112" s="64"/>
      <c r="G112" s="64"/>
      <c r="H112" s="64"/>
      <c r="I112" s="64"/>
      <c r="J112" s="64"/>
      <c r="K112" s="68"/>
      <c r="L112" s="68"/>
      <c r="M112" s="68"/>
      <c r="N112" s="68"/>
      <c r="O112" s="42"/>
      <c r="P112" s="42"/>
      <c r="Q112" s="42"/>
      <c r="R112" s="76"/>
      <c r="S112" s="76"/>
      <c r="T112" s="76"/>
      <c r="U112" s="76"/>
      <c r="V112" s="76"/>
      <c r="W112" s="76"/>
    </row>
    <row r="113" spans="1:23" ht="12.75" hidden="1">
      <c r="A113" s="80"/>
      <c r="B113" s="67"/>
      <c r="C113" s="67"/>
      <c r="D113" s="67"/>
      <c r="E113" s="67"/>
      <c r="F113" s="67"/>
      <c r="G113" s="67"/>
      <c r="H113" s="67"/>
      <c r="I113" s="67"/>
      <c r="J113" s="67"/>
      <c r="K113" s="77"/>
      <c r="L113" s="77"/>
      <c r="M113" s="77"/>
      <c r="N113" s="77"/>
      <c r="O113" s="77"/>
      <c r="P113" s="77"/>
      <c r="Q113" s="77"/>
      <c r="R113" s="78"/>
      <c r="S113" s="78"/>
      <c r="T113" s="78"/>
      <c r="U113" s="78"/>
      <c r="V113" s="78"/>
      <c r="W113" s="78"/>
    </row>
    <row r="114" spans="1:23" ht="12.75" hidden="1">
      <c r="A114" s="80"/>
      <c r="B114" s="64"/>
      <c r="C114" s="64"/>
      <c r="D114" s="64"/>
      <c r="E114" s="64"/>
      <c r="F114" s="64"/>
      <c r="G114" s="64"/>
      <c r="H114" s="64"/>
      <c r="I114" s="64"/>
      <c r="J114" s="64"/>
      <c r="K114" s="42"/>
      <c r="L114" s="42"/>
      <c r="M114" s="42"/>
      <c r="N114" s="42"/>
      <c r="O114" s="42"/>
      <c r="P114" s="42"/>
      <c r="Q114" s="42"/>
      <c r="R114" s="76"/>
      <c r="S114" s="76"/>
      <c r="T114" s="76"/>
      <c r="U114" s="76"/>
      <c r="V114" s="76"/>
      <c r="W114" s="76"/>
    </row>
    <row r="115" spans="1:23" ht="12.75" hidden="1">
      <c r="A115" s="80"/>
      <c r="B115" s="64"/>
      <c r="C115" s="64"/>
      <c r="D115" s="64"/>
      <c r="E115" s="64"/>
      <c r="F115" s="64"/>
      <c r="G115" s="64"/>
      <c r="H115" s="64"/>
      <c r="I115" s="64"/>
      <c r="J115" s="64"/>
      <c r="K115" s="42"/>
      <c r="L115" s="42"/>
      <c r="M115" s="42"/>
      <c r="N115" s="42"/>
      <c r="O115" s="42"/>
      <c r="P115" s="42"/>
      <c r="Q115" s="42"/>
      <c r="R115" s="76"/>
      <c r="S115" s="76"/>
      <c r="T115" s="76"/>
      <c r="U115" s="76"/>
      <c r="V115" s="76"/>
      <c r="W115" s="76"/>
    </row>
    <row r="116" spans="1:23" ht="12.75" hidden="1">
      <c r="A116" s="80"/>
      <c r="B116" s="64"/>
      <c r="C116" s="64"/>
      <c r="D116" s="64"/>
      <c r="E116" s="64"/>
      <c r="F116" s="64"/>
      <c r="G116" s="64"/>
      <c r="H116" s="64"/>
      <c r="I116" s="64"/>
      <c r="J116" s="64"/>
      <c r="K116" s="68"/>
      <c r="L116" s="68"/>
      <c r="M116" s="68"/>
      <c r="N116" s="68"/>
      <c r="O116" s="42"/>
      <c r="P116" s="42"/>
      <c r="Q116" s="42"/>
      <c r="R116" s="76"/>
      <c r="S116" s="76"/>
      <c r="T116" s="76"/>
      <c r="U116" s="76"/>
      <c r="V116" s="76"/>
      <c r="W116" s="76"/>
    </row>
    <row r="117" spans="1:23" ht="12.75" hidden="1">
      <c r="A117" s="80"/>
      <c r="B117" s="64"/>
      <c r="C117" s="64"/>
      <c r="D117" s="64"/>
      <c r="E117" s="64"/>
      <c r="F117" s="64"/>
      <c r="G117" s="64"/>
      <c r="H117" s="64"/>
      <c r="I117" s="64"/>
      <c r="J117" s="64"/>
      <c r="K117" s="42"/>
      <c r="L117" s="42"/>
      <c r="M117" s="42"/>
      <c r="N117" s="42"/>
      <c r="O117" s="42"/>
      <c r="P117" s="42"/>
      <c r="Q117" s="42"/>
      <c r="R117" s="76"/>
      <c r="S117" s="76"/>
      <c r="T117" s="76"/>
      <c r="U117" s="76"/>
      <c r="V117" s="76"/>
      <c r="W117" s="76"/>
    </row>
    <row r="118" spans="1:23" ht="12.75" hidden="1">
      <c r="A118" s="80"/>
      <c r="B118" s="64"/>
      <c r="C118" s="64"/>
      <c r="D118" s="64"/>
      <c r="E118" s="64"/>
      <c r="F118" s="64"/>
      <c r="G118" s="64"/>
      <c r="H118" s="64"/>
      <c r="I118" s="64"/>
      <c r="J118" s="64"/>
      <c r="K118" s="42"/>
      <c r="L118" s="42"/>
      <c r="M118" s="42"/>
      <c r="N118" s="42"/>
      <c r="O118" s="42"/>
      <c r="P118" s="42"/>
      <c r="Q118" s="42"/>
      <c r="R118" s="76"/>
      <c r="S118" s="76"/>
      <c r="T118" s="76"/>
      <c r="U118" s="76"/>
      <c r="V118" s="76"/>
      <c r="W118" s="76"/>
    </row>
    <row r="119" spans="1:23" ht="12.75" hidden="1">
      <c r="A119" s="80"/>
      <c r="B119" s="64"/>
      <c r="C119" s="64"/>
      <c r="D119" s="64"/>
      <c r="E119" s="64"/>
      <c r="F119" s="64"/>
      <c r="G119" s="64"/>
      <c r="H119" s="64"/>
      <c r="I119" s="64"/>
      <c r="J119" s="64"/>
      <c r="K119" s="42"/>
      <c r="L119" s="42"/>
      <c r="M119" s="42"/>
      <c r="N119" s="42"/>
      <c r="O119" s="42"/>
      <c r="P119" s="42"/>
      <c r="Q119" s="42"/>
      <c r="R119" s="76"/>
      <c r="S119" s="76"/>
      <c r="T119" s="76"/>
      <c r="U119" s="76"/>
      <c r="V119" s="76"/>
      <c r="W119" s="76"/>
    </row>
    <row r="120" spans="1:23" ht="12.75" hidden="1">
      <c r="A120" s="80"/>
      <c r="B120" s="64"/>
      <c r="C120" s="64"/>
      <c r="D120" s="64"/>
      <c r="E120" s="64"/>
      <c r="F120" s="64"/>
      <c r="G120" s="64"/>
      <c r="H120" s="64"/>
      <c r="I120" s="64"/>
      <c r="J120" s="64"/>
      <c r="K120" s="42"/>
      <c r="L120" s="42"/>
      <c r="M120" s="42"/>
      <c r="N120" s="42"/>
      <c r="O120" s="42"/>
      <c r="P120" s="42"/>
      <c r="Q120" s="42"/>
      <c r="R120" s="76"/>
      <c r="S120" s="76"/>
      <c r="T120" s="76"/>
      <c r="U120" s="76"/>
      <c r="V120" s="76"/>
      <c r="W120" s="76"/>
    </row>
    <row r="121" spans="1:23" ht="12.75" hidden="1">
      <c r="A121" s="80"/>
      <c r="B121" s="64"/>
      <c r="C121" s="64"/>
      <c r="D121" s="64"/>
      <c r="E121" s="64"/>
      <c r="F121" s="64"/>
      <c r="G121" s="64"/>
      <c r="H121" s="64"/>
      <c r="I121" s="64"/>
      <c r="J121" s="64"/>
      <c r="K121" s="42"/>
      <c r="L121" s="42"/>
      <c r="M121" s="42"/>
      <c r="N121" s="42"/>
      <c r="O121" s="42"/>
      <c r="P121" s="42"/>
      <c r="Q121" s="42"/>
      <c r="R121" s="76"/>
      <c r="S121" s="76"/>
      <c r="T121" s="76"/>
      <c r="U121" s="76"/>
      <c r="V121" s="76"/>
      <c r="W121" s="76"/>
    </row>
    <row r="122" spans="1:23" ht="12.75" hidden="1">
      <c r="A122" s="81"/>
      <c r="B122" s="67"/>
      <c r="C122" s="67"/>
      <c r="D122" s="67"/>
      <c r="E122" s="67"/>
      <c r="F122" s="67"/>
      <c r="G122" s="67"/>
      <c r="H122" s="67"/>
      <c r="I122" s="67"/>
      <c r="J122" s="67"/>
      <c r="K122" s="77"/>
      <c r="L122" s="77"/>
      <c r="M122" s="77"/>
      <c r="N122" s="77"/>
      <c r="O122" s="77"/>
      <c r="P122" s="77"/>
      <c r="Q122" s="77"/>
      <c r="R122" s="78"/>
      <c r="S122" s="78"/>
      <c r="T122" s="78"/>
      <c r="U122" s="78"/>
      <c r="V122" s="78"/>
      <c r="W122" s="78"/>
    </row>
    <row r="123" spans="1:23" ht="12.75" hidden="1">
      <c r="A123" s="3"/>
      <c r="B123" s="62"/>
      <c r="C123" s="62"/>
      <c r="D123" s="62"/>
      <c r="E123" s="62"/>
      <c r="F123" s="62"/>
      <c r="G123" s="62"/>
      <c r="H123" s="62"/>
      <c r="I123" s="62"/>
      <c r="J123" s="62"/>
      <c r="K123" s="61"/>
      <c r="L123" s="63"/>
      <c r="M123" s="63"/>
      <c r="N123" s="63"/>
      <c r="O123" s="63"/>
      <c r="P123" s="63"/>
      <c r="Q123" s="63"/>
      <c r="R123" s="61"/>
      <c r="S123" s="63"/>
      <c r="T123" s="63"/>
      <c r="U123" s="61"/>
      <c r="V123" s="63"/>
      <c r="W123" s="63"/>
    </row>
    <row r="124" spans="1:23" ht="12.75" hidden="1">
      <c r="A124" s="2"/>
      <c r="B124" s="64"/>
      <c r="C124" s="64"/>
      <c r="D124" s="64"/>
      <c r="E124" s="64"/>
      <c r="F124" s="64"/>
      <c r="G124" s="64"/>
      <c r="H124" s="64"/>
      <c r="I124" s="64"/>
      <c r="J124" s="64"/>
      <c r="K124" s="21"/>
      <c r="L124" s="21"/>
      <c r="M124" s="21"/>
      <c r="N124" s="21"/>
      <c r="O124" s="21"/>
      <c r="P124" s="21"/>
      <c r="Q124" s="21"/>
      <c r="R124" s="42"/>
      <c r="S124" s="42"/>
      <c r="T124" s="42"/>
      <c r="U124" s="42"/>
      <c r="V124" s="42"/>
      <c r="W124" s="42"/>
    </row>
    <row r="125" spans="1:23" ht="12.75" hidden="1">
      <c r="A125" s="3"/>
      <c r="B125" s="62"/>
      <c r="C125" s="62"/>
      <c r="D125" s="62"/>
      <c r="E125" s="62"/>
      <c r="F125" s="62"/>
      <c r="G125" s="62"/>
      <c r="H125" s="62"/>
      <c r="I125" s="62"/>
      <c r="J125" s="62"/>
      <c r="K125" s="63"/>
      <c r="L125" s="63"/>
      <c r="M125" s="63"/>
      <c r="N125" s="63"/>
      <c r="O125" s="63"/>
      <c r="P125" s="63"/>
      <c r="Q125" s="63"/>
      <c r="R125" s="61"/>
      <c r="S125" s="63"/>
      <c r="T125" s="63"/>
      <c r="U125" s="61"/>
      <c r="V125" s="63"/>
      <c r="W125" s="63"/>
    </row>
    <row r="126" spans="1:23" ht="26.25" customHeight="1" hidden="1">
      <c r="A126" s="2"/>
      <c r="B126" s="64"/>
      <c r="C126" s="64"/>
      <c r="D126" s="64"/>
      <c r="E126" s="64"/>
      <c r="F126" s="64"/>
      <c r="G126" s="64"/>
      <c r="H126" s="64"/>
      <c r="I126" s="64"/>
      <c r="J126" s="64"/>
      <c r="K126" s="21"/>
      <c r="L126" s="21"/>
      <c r="M126" s="21"/>
      <c r="N126" s="21"/>
      <c r="O126" s="21"/>
      <c r="P126" s="21"/>
      <c r="Q126" s="21"/>
      <c r="R126" s="42"/>
      <c r="S126" s="42"/>
      <c r="T126" s="42"/>
      <c r="U126" s="42"/>
      <c r="V126" s="42"/>
      <c r="W126" s="42"/>
    </row>
    <row r="127" spans="1:23" ht="12.75" hidden="1">
      <c r="A127" s="3"/>
      <c r="B127" s="62"/>
      <c r="C127" s="62"/>
      <c r="D127" s="62"/>
      <c r="E127" s="62"/>
      <c r="F127" s="62"/>
      <c r="G127" s="62"/>
      <c r="H127" s="62"/>
      <c r="I127" s="62"/>
      <c r="J127" s="62"/>
      <c r="K127" s="63"/>
      <c r="L127" s="63"/>
      <c r="M127" s="63"/>
      <c r="N127" s="63"/>
      <c r="O127" s="63"/>
      <c r="P127" s="63"/>
      <c r="Q127" s="63"/>
      <c r="R127" s="61"/>
      <c r="S127" s="63"/>
      <c r="T127" s="63"/>
      <c r="U127" s="61"/>
      <c r="V127" s="63"/>
      <c r="W127" s="63"/>
    </row>
    <row r="128" ht="12.75" hidden="1"/>
    <row r="129" spans="1:23" ht="12.75" hidden="1">
      <c r="A129" s="57"/>
      <c r="B129" s="57"/>
      <c r="C129" s="57"/>
      <c r="D129" s="57"/>
      <c r="E129" s="57"/>
      <c r="F129" s="57"/>
      <c r="G129" s="57"/>
      <c r="H129" s="57"/>
      <c r="I129" s="57"/>
      <c r="J129" s="57"/>
      <c r="K129" s="57"/>
      <c r="L129" s="57"/>
      <c r="M129" s="57"/>
      <c r="N129" s="57"/>
      <c r="O129" s="57"/>
      <c r="P129" s="57"/>
      <c r="Q129" s="57"/>
      <c r="R129" s="57"/>
      <c r="S129" s="57"/>
      <c r="T129" s="57"/>
      <c r="U129" s="57"/>
      <c r="V129" s="57"/>
      <c r="W129" s="57"/>
    </row>
    <row r="130" spans="1:23" ht="12.75" hidden="1">
      <c r="A130" s="57"/>
      <c r="B130" s="57"/>
      <c r="C130" s="57"/>
      <c r="D130" s="57"/>
      <c r="E130" s="57"/>
      <c r="F130" s="57"/>
      <c r="G130" s="57"/>
      <c r="H130" s="57"/>
      <c r="I130" s="57"/>
      <c r="J130" s="57"/>
      <c r="K130" s="57"/>
      <c r="L130" s="57"/>
      <c r="M130" s="57"/>
      <c r="N130" s="57"/>
      <c r="O130" s="57"/>
      <c r="P130" s="57"/>
      <c r="Q130" s="57"/>
      <c r="R130" s="57"/>
      <c r="S130" s="57"/>
      <c r="T130" s="57"/>
      <c r="U130" s="57"/>
      <c r="V130" s="57"/>
      <c r="W130" s="57"/>
    </row>
    <row r="131" spans="1:23" ht="12.75" customHeight="1" hidden="1">
      <c r="A131" s="57"/>
      <c r="B131" s="57"/>
      <c r="C131" s="57"/>
      <c r="D131" s="57"/>
      <c r="E131" s="57"/>
      <c r="F131" s="57"/>
      <c r="G131" s="57"/>
      <c r="H131" s="57"/>
      <c r="I131" s="57"/>
      <c r="J131" s="57"/>
      <c r="K131" s="57"/>
      <c r="L131" s="57"/>
      <c r="M131" s="57"/>
      <c r="N131" s="57"/>
      <c r="O131" s="57"/>
      <c r="P131" s="57"/>
      <c r="Q131" s="57"/>
      <c r="R131" s="57"/>
      <c r="S131" s="57"/>
      <c r="T131" s="57"/>
      <c r="U131" s="57"/>
      <c r="V131" s="57"/>
      <c r="W131" s="57"/>
    </row>
    <row r="132" spans="1:23" ht="12.75" hidden="1">
      <c r="A132" s="57"/>
      <c r="B132" s="57"/>
      <c r="C132" s="57"/>
      <c r="D132" s="57"/>
      <c r="E132" s="57"/>
      <c r="F132" s="57"/>
      <c r="G132" s="57"/>
      <c r="H132" s="57"/>
      <c r="I132" s="57"/>
      <c r="J132" s="57"/>
      <c r="K132" s="57"/>
      <c r="L132" s="57"/>
      <c r="M132" s="57"/>
      <c r="N132" s="57"/>
      <c r="O132" s="57"/>
      <c r="P132" s="57"/>
      <c r="Q132" s="57"/>
      <c r="R132" s="57"/>
      <c r="S132" s="57"/>
      <c r="T132" s="57"/>
      <c r="U132" s="57"/>
      <c r="V132" s="57"/>
      <c r="W132" s="57"/>
    </row>
    <row r="133" spans="1:23" ht="12.75" hidden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</row>
    <row r="134" spans="1:23" ht="12.75" hidden="1">
      <c r="A134" s="21"/>
      <c r="B134" s="21"/>
      <c r="C134" s="21"/>
      <c r="D134" s="21"/>
      <c r="E134" s="21"/>
      <c r="F134" s="21"/>
      <c r="G134" s="21"/>
      <c r="H134" s="21"/>
      <c r="I134" s="21"/>
      <c r="J134" s="21"/>
      <c r="K134" s="21"/>
      <c r="L134" s="21"/>
      <c r="M134" s="21"/>
      <c r="N134" s="21"/>
      <c r="O134" s="21"/>
      <c r="P134" s="21"/>
      <c r="Q134" s="21"/>
      <c r="R134" s="21"/>
      <c r="S134" s="21"/>
      <c r="T134" s="21"/>
      <c r="U134" s="21"/>
      <c r="V134" s="21"/>
      <c r="W134" s="21"/>
    </row>
    <row r="135" spans="1:23" ht="39.75" customHeight="1" hidden="1">
      <c r="A135" s="21"/>
      <c r="B135" s="21"/>
      <c r="C135" s="21"/>
      <c r="D135" s="21"/>
      <c r="E135" s="21"/>
      <c r="F135" s="21"/>
      <c r="G135" s="21"/>
      <c r="H135" s="21"/>
      <c r="I135" s="21"/>
      <c r="J135" s="21"/>
      <c r="K135" s="21"/>
      <c r="L135" s="21"/>
      <c r="M135" s="21"/>
      <c r="N135" s="21"/>
      <c r="O135" s="21"/>
      <c r="P135" s="21"/>
      <c r="Q135" s="21"/>
      <c r="R135" s="21"/>
      <c r="S135" s="21"/>
      <c r="T135" s="21"/>
      <c r="U135" s="21"/>
      <c r="V135" s="21"/>
      <c r="W135" s="21"/>
    </row>
    <row r="136" spans="1:23" ht="12.75" hidden="1">
      <c r="A136" s="5"/>
      <c r="B136" s="66"/>
      <c r="C136" s="66"/>
      <c r="D136" s="66"/>
      <c r="E136" s="66"/>
      <c r="F136" s="66"/>
      <c r="G136" s="66"/>
      <c r="H136" s="66"/>
      <c r="I136" s="66"/>
      <c r="J136" s="66"/>
      <c r="K136" s="66"/>
      <c r="L136" s="66"/>
      <c r="M136" s="66"/>
      <c r="N136" s="66"/>
      <c r="O136" s="66"/>
      <c r="P136" s="66"/>
      <c r="Q136" s="66"/>
      <c r="R136" s="66"/>
      <c r="S136" s="66"/>
      <c r="T136" s="66"/>
      <c r="U136" s="66"/>
      <c r="V136" s="66"/>
      <c r="W136" s="66"/>
    </row>
    <row r="137" spans="1:23" ht="12.75" hidden="1">
      <c r="A137" s="2"/>
      <c r="B137" s="64"/>
      <c r="C137" s="64"/>
      <c r="D137" s="64"/>
      <c r="E137" s="64"/>
      <c r="F137" s="64"/>
      <c r="G137" s="64"/>
      <c r="H137" s="64"/>
      <c r="I137" s="64"/>
      <c r="J137" s="64"/>
      <c r="K137" s="21"/>
      <c r="L137" s="21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</row>
    <row r="138" spans="1:23" ht="12.75" hidden="1">
      <c r="A138" s="2"/>
      <c r="B138" s="64"/>
      <c r="C138" s="64"/>
      <c r="D138" s="64"/>
      <c r="E138" s="64"/>
      <c r="F138" s="64"/>
      <c r="G138" s="64"/>
      <c r="H138" s="64"/>
      <c r="I138" s="64"/>
      <c r="J138" s="64"/>
      <c r="K138" s="21"/>
      <c r="L138" s="21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</row>
    <row r="139" spans="1:23" ht="12.75" hidden="1">
      <c r="A139" s="2"/>
      <c r="B139" s="64"/>
      <c r="C139" s="64"/>
      <c r="D139" s="64"/>
      <c r="E139" s="64"/>
      <c r="F139" s="64"/>
      <c r="G139" s="64"/>
      <c r="H139" s="64"/>
      <c r="I139" s="64"/>
      <c r="J139" s="64"/>
      <c r="K139" s="21"/>
      <c r="L139" s="21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</row>
    <row r="140" spans="1:23" ht="12.75" hidden="1">
      <c r="A140" s="2"/>
      <c r="B140" s="64"/>
      <c r="C140" s="64"/>
      <c r="D140" s="64"/>
      <c r="E140" s="64"/>
      <c r="F140" s="64"/>
      <c r="G140" s="64"/>
      <c r="H140" s="64"/>
      <c r="I140" s="64"/>
      <c r="J140" s="64"/>
      <c r="K140" s="21"/>
      <c r="L140" s="21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</row>
    <row r="141" spans="1:23" ht="12.75" hidden="1">
      <c r="A141" s="2"/>
      <c r="B141" s="64"/>
      <c r="C141" s="64"/>
      <c r="D141" s="64"/>
      <c r="E141" s="64"/>
      <c r="F141" s="64"/>
      <c r="G141" s="64"/>
      <c r="H141" s="64"/>
      <c r="I141" s="64"/>
      <c r="J141" s="64"/>
      <c r="K141" s="21"/>
      <c r="L141" s="21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</row>
    <row r="142" spans="1:23" ht="12.75" hidden="1">
      <c r="A142" s="2"/>
      <c r="B142" s="64"/>
      <c r="C142" s="64"/>
      <c r="D142" s="64"/>
      <c r="E142" s="64"/>
      <c r="F142" s="64"/>
      <c r="G142" s="64"/>
      <c r="H142" s="64"/>
      <c r="I142" s="64"/>
      <c r="J142" s="64"/>
      <c r="K142" s="21"/>
      <c r="L142" s="21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</row>
    <row r="143" spans="1:23" ht="12.75" hidden="1">
      <c r="A143" s="2"/>
      <c r="B143" s="64"/>
      <c r="C143" s="64"/>
      <c r="D143" s="64"/>
      <c r="E143" s="64"/>
      <c r="F143" s="64"/>
      <c r="G143" s="64"/>
      <c r="H143" s="64"/>
      <c r="I143" s="64"/>
      <c r="J143" s="64"/>
      <c r="K143" s="21"/>
      <c r="L143" s="21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</row>
    <row r="144" spans="1:23" ht="12.75" hidden="1">
      <c r="A144" s="2"/>
      <c r="B144" s="64"/>
      <c r="C144" s="64"/>
      <c r="D144" s="64"/>
      <c r="E144" s="64"/>
      <c r="F144" s="64"/>
      <c r="G144" s="64"/>
      <c r="H144" s="64"/>
      <c r="I144" s="64"/>
      <c r="J144" s="64"/>
      <c r="K144" s="21"/>
      <c r="L144" s="21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</row>
    <row r="145" spans="1:23" ht="12.75" hidden="1">
      <c r="A145" s="2"/>
      <c r="B145" s="64"/>
      <c r="C145" s="64"/>
      <c r="D145" s="64"/>
      <c r="E145" s="64"/>
      <c r="F145" s="64"/>
      <c r="G145" s="64"/>
      <c r="H145" s="64"/>
      <c r="I145" s="64"/>
      <c r="J145" s="64"/>
      <c r="K145" s="21"/>
      <c r="L145" s="21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</row>
    <row r="146" spans="1:23" ht="12.75" hidden="1">
      <c r="A146" s="2"/>
      <c r="B146" s="64"/>
      <c r="C146" s="64"/>
      <c r="D146" s="64"/>
      <c r="E146" s="64"/>
      <c r="F146" s="64"/>
      <c r="G146" s="64"/>
      <c r="H146" s="64"/>
      <c r="I146" s="64"/>
      <c r="J146" s="64"/>
      <c r="K146" s="21"/>
      <c r="L146" s="21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</row>
    <row r="147" spans="1:23" ht="12.75" hidden="1">
      <c r="A147" s="2"/>
      <c r="B147" s="64"/>
      <c r="C147" s="64"/>
      <c r="D147" s="64"/>
      <c r="E147" s="64"/>
      <c r="F147" s="64"/>
      <c r="G147" s="64"/>
      <c r="H147" s="64"/>
      <c r="I147" s="64"/>
      <c r="J147" s="64"/>
      <c r="K147" s="21"/>
      <c r="L147" s="21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</row>
    <row r="148" spans="1:23" ht="12.75" hidden="1">
      <c r="A148" s="2"/>
      <c r="B148" s="64"/>
      <c r="C148" s="64"/>
      <c r="D148" s="64"/>
      <c r="E148" s="64"/>
      <c r="F148" s="64"/>
      <c r="G148" s="64"/>
      <c r="H148" s="64"/>
      <c r="I148" s="64"/>
      <c r="J148" s="64"/>
      <c r="K148" s="21"/>
      <c r="L148" s="21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</row>
    <row r="149" spans="1:23" ht="12.75" hidden="1">
      <c r="A149" s="2"/>
      <c r="B149" s="64"/>
      <c r="C149" s="64"/>
      <c r="D149" s="64"/>
      <c r="E149" s="64"/>
      <c r="F149" s="64"/>
      <c r="G149" s="64"/>
      <c r="H149" s="64"/>
      <c r="I149" s="64"/>
      <c r="J149" s="64"/>
      <c r="K149" s="21"/>
      <c r="L149" s="21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</row>
    <row r="150" spans="1:23" ht="12.75" hidden="1">
      <c r="A150" s="2"/>
      <c r="B150" s="64"/>
      <c r="C150" s="64"/>
      <c r="D150" s="64"/>
      <c r="E150" s="64"/>
      <c r="F150" s="64"/>
      <c r="G150" s="64"/>
      <c r="H150" s="64"/>
      <c r="I150" s="64"/>
      <c r="J150" s="64"/>
      <c r="K150" s="21"/>
      <c r="L150" s="21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</row>
    <row r="151" spans="1:23" ht="12.75" hidden="1">
      <c r="A151" s="2"/>
      <c r="B151" s="64"/>
      <c r="C151" s="64"/>
      <c r="D151" s="64"/>
      <c r="E151" s="64"/>
      <c r="F151" s="64"/>
      <c r="G151" s="64"/>
      <c r="H151" s="64"/>
      <c r="I151" s="64"/>
      <c r="J151" s="64"/>
      <c r="K151" s="21"/>
      <c r="L151" s="21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</row>
    <row r="152" spans="1:23" ht="12.75" hidden="1">
      <c r="A152" s="2"/>
      <c r="B152" s="64"/>
      <c r="C152" s="64"/>
      <c r="D152" s="64"/>
      <c r="E152" s="64"/>
      <c r="F152" s="64"/>
      <c r="G152" s="64"/>
      <c r="H152" s="64"/>
      <c r="I152" s="64"/>
      <c r="J152" s="64"/>
      <c r="K152" s="21"/>
      <c r="L152" s="21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</row>
    <row r="153" spans="1:23" ht="12.75" hidden="1">
      <c r="A153" s="2"/>
      <c r="B153" s="64"/>
      <c r="C153" s="64"/>
      <c r="D153" s="64"/>
      <c r="E153" s="64"/>
      <c r="F153" s="64"/>
      <c r="G153" s="64"/>
      <c r="H153" s="64"/>
      <c r="I153" s="64"/>
      <c r="J153" s="64"/>
      <c r="K153" s="21"/>
      <c r="L153" s="21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</row>
    <row r="154" spans="1:23" ht="12.75" hidden="1">
      <c r="A154" s="2"/>
      <c r="B154" s="64"/>
      <c r="C154" s="64"/>
      <c r="D154" s="64"/>
      <c r="E154" s="64"/>
      <c r="F154" s="64"/>
      <c r="G154" s="64"/>
      <c r="H154" s="64"/>
      <c r="I154" s="64"/>
      <c r="J154" s="64"/>
      <c r="K154" s="21"/>
      <c r="L154" s="21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</row>
    <row r="155" spans="1:23" ht="28.5" customHeight="1" hidden="1">
      <c r="A155" s="2"/>
      <c r="B155" s="64"/>
      <c r="C155" s="64"/>
      <c r="D155" s="64"/>
      <c r="E155" s="64"/>
      <c r="F155" s="64"/>
      <c r="G155" s="64"/>
      <c r="H155" s="64"/>
      <c r="I155" s="64"/>
      <c r="J155" s="64"/>
      <c r="K155" s="21"/>
      <c r="L155" s="21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</row>
    <row r="156" spans="1:23" ht="12.75" hidden="1">
      <c r="A156" s="2"/>
      <c r="B156" s="64"/>
      <c r="C156" s="64"/>
      <c r="D156" s="64"/>
      <c r="E156" s="64"/>
      <c r="F156" s="64"/>
      <c r="G156" s="64"/>
      <c r="H156" s="64"/>
      <c r="I156" s="64"/>
      <c r="J156" s="64"/>
      <c r="K156" s="21"/>
      <c r="L156" s="21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</row>
    <row r="157" spans="1:23" ht="12.75" hidden="1">
      <c r="A157" s="2"/>
      <c r="B157" s="64"/>
      <c r="C157" s="64"/>
      <c r="D157" s="64"/>
      <c r="E157" s="64"/>
      <c r="F157" s="64"/>
      <c r="G157" s="64"/>
      <c r="H157" s="64"/>
      <c r="I157" s="64"/>
      <c r="J157" s="64"/>
      <c r="K157" s="21"/>
      <c r="L157" s="21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</row>
    <row r="158" spans="1:23" ht="12.75" hidden="1">
      <c r="A158" s="2"/>
      <c r="B158" s="64"/>
      <c r="C158" s="64"/>
      <c r="D158" s="64"/>
      <c r="E158" s="64"/>
      <c r="F158" s="64"/>
      <c r="G158" s="64"/>
      <c r="H158" s="64"/>
      <c r="I158" s="64"/>
      <c r="J158" s="64"/>
      <c r="K158" s="21"/>
      <c r="L158" s="21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</row>
    <row r="159" spans="1:23" ht="12.75" hidden="1">
      <c r="A159" s="2"/>
      <c r="B159" s="64"/>
      <c r="C159" s="64"/>
      <c r="D159" s="64"/>
      <c r="E159" s="64"/>
      <c r="F159" s="64"/>
      <c r="G159" s="64"/>
      <c r="H159" s="64"/>
      <c r="I159" s="64"/>
      <c r="J159" s="64"/>
      <c r="K159" s="21"/>
      <c r="L159" s="21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</row>
    <row r="160" spans="1:23" ht="12.75" hidden="1">
      <c r="A160" s="2"/>
      <c r="B160" s="64"/>
      <c r="C160" s="64"/>
      <c r="D160" s="64"/>
      <c r="E160" s="64"/>
      <c r="F160" s="64"/>
      <c r="G160" s="64"/>
      <c r="H160" s="64"/>
      <c r="I160" s="64"/>
      <c r="J160" s="64"/>
      <c r="K160" s="21"/>
      <c r="L160" s="21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</row>
    <row r="161" spans="1:23" ht="27" customHeight="1" hidden="1">
      <c r="A161" s="2"/>
      <c r="B161" s="64"/>
      <c r="C161" s="64"/>
      <c r="D161" s="64"/>
      <c r="E161" s="64"/>
      <c r="F161" s="64"/>
      <c r="G161" s="64"/>
      <c r="H161" s="64"/>
      <c r="I161" s="64"/>
      <c r="J161" s="64"/>
      <c r="K161" s="21"/>
      <c r="L161" s="21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</row>
    <row r="162" spans="1:23" ht="12.75" hidden="1">
      <c r="A162" s="2"/>
      <c r="B162" s="64"/>
      <c r="C162" s="64"/>
      <c r="D162" s="64"/>
      <c r="E162" s="64"/>
      <c r="F162" s="64"/>
      <c r="G162" s="64"/>
      <c r="H162" s="64"/>
      <c r="I162" s="64"/>
      <c r="J162" s="64"/>
      <c r="K162" s="21"/>
      <c r="L162" s="21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</row>
    <row r="163" spans="1:23" ht="12.75" hidden="1">
      <c r="A163" s="2"/>
      <c r="B163" s="64"/>
      <c r="C163" s="64"/>
      <c r="D163" s="64"/>
      <c r="E163" s="64"/>
      <c r="F163" s="64"/>
      <c r="G163" s="64"/>
      <c r="H163" s="64"/>
      <c r="I163" s="64"/>
      <c r="J163" s="64"/>
      <c r="K163" s="21"/>
      <c r="L163" s="21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</row>
    <row r="164" spans="1:23" ht="25.5" customHeight="1" hidden="1">
      <c r="A164" s="2"/>
      <c r="B164" s="64"/>
      <c r="C164" s="64"/>
      <c r="D164" s="64"/>
      <c r="E164" s="64"/>
      <c r="F164" s="64"/>
      <c r="G164" s="64"/>
      <c r="H164" s="64"/>
      <c r="I164" s="64"/>
      <c r="J164" s="64"/>
      <c r="K164" s="21"/>
      <c r="L164" s="21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</row>
    <row r="165" spans="1:23" ht="12.75" hidden="1">
      <c r="A165" s="2"/>
      <c r="B165" s="64"/>
      <c r="C165" s="64"/>
      <c r="D165" s="64"/>
      <c r="E165" s="64"/>
      <c r="F165" s="64"/>
      <c r="G165" s="64"/>
      <c r="H165" s="64"/>
      <c r="I165" s="64"/>
      <c r="J165" s="64"/>
      <c r="K165" s="21"/>
      <c r="L165" s="21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</row>
    <row r="166" spans="1:23" ht="12.75" hidden="1">
      <c r="A166" s="2"/>
      <c r="B166" s="64"/>
      <c r="C166" s="64"/>
      <c r="D166" s="64"/>
      <c r="E166" s="64"/>
      <c r="F166" s="64"/>
      <c r="G166" s="64"/>
      <c r="H166" s="64"/>
      <c r="I166" s="64"/>
      <c r="J166" s="64"/>
      <c r="K166" s="21"/>
      <c r="L166" s="21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</row>
    <row r="167" spans="1:23" ht="12.75" hidden="1">
      <c r="A167" s="3"/>
      <c r="B167" s="62"/>
      <c r="C167" s="62"/>
      <c r="D167" s="62"/>
      <c r="E167" s="62"/>
      <c r="F167" s="62"/>
      <c r="G167" s="62"/>
      <c r="H167" s="62"/>
      <c r="I167" s="62"/>
      <c r="J167" s="62"/>
      <c r="K167" s="63"/>
      <c r="L167" s="63"/>
      <c r="M167" s="61"/>
      <c r="N167" s="61"/>
      <c r="O167" s="61"/>
      <c r="P167" s="61"/>
      <c r="Q167" s="61"/>
      <c r="R167" s="61"/>
      <c r="S167" s="61"/>
      <c r="T167" s="61"/>
      <c r="U167" s="61"/>
      <c r="V167" s="61"/>
      <c r="W167" s="61"/>
    </row>
    <row r="168" ht="12.75" hidden="1"/>
    <row r="169" spans="1:23" ht="12.75" hidden="1">
      <c r="A169" s="57"/>
      <c r="B169" s="57"/>
      <c r="C169" s="57"/>
      <c r="D169" s="57"/>
      <c r="E169" s="57"/>
      <c r="F169" s="57"/>
      <c r="G169" s="57"/>
      <c r="H169" s="57"/>
      <c r="I169" s="57"/>
      <c r="J169" s="57"/>
      <c r="K169" s="57"/>
      <c r="L169" s="57"/>
      <c r="M169" s="57"/>
      <c r="N169" s="57"/>
      <c r="O169" s="57"/>
      <c r="P169" s="57"/>
      <c r="Q169" s="57"/>
      <c r="R169" s="57"/>
      <c r="S169" s="57"/>
      <c r="T169" s="57"/>
      <c r="U169" s="57"/>
      <c r="V169" s="57"/>
      <c r="W169" s="57"/>
    </row>
    <row r="170" spans="1:23" ht="25.5" customHeight="1" hidden="1">
      <c r="A170" s="2"/>
      <c r="B170" s="64"/>
      <c r="C170" s="64"/>
      <c r="D170" s="64"/>
      <c r="E170" s="64"/>
      <c r="F170" s="64"/>
      <c r="G170" s="64"/>
      <c r="H170" s="64"/>
      <c r="I170" s="64"/>
      <c r="J170" s="64"/>
      <c r="K170" s="21"/>
      <c r="L170" s="21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</row>
    <row r="171" spans="1:23" ht="25.5" customHeight="1" hidden="1">
      <c r="A171" s="2"/>
      <c r="B171" s="64"/>
      <c r="C171" s="64"/>
      <c r="D171" s="64"/>
      <c r="E171" s="64"/>
      <c r="F171" s="64"/>
      <c r="G171" s="64"/>
      <c r="H171" s="64"/>
      <c r="I171" s="64"/>
      <c r="J171" s="64"/>
      <c r="K171" s="21"/>
      <c r="L171" s="21"/>
      <c r="M171" s="42"/>
      <c r="N171" s="42"/>
      <c r="O171" s="42"/>
      <c r="P171" s="42"/>
      <c r="Q171" s="42"/>
      <c r="R171" s="42"/>
      <c r="S171" s="42"/>
      <c r="T171" s="42"/>
      <c r="U171" s="42"/>
      <c r="V171" s="42"/>
      <c r="W171" s="42"/>
    </row>
    <row r="172" spans="1:26" ht="12.75" hidden="1">
      <c r="A172" s="3"/>
      <c r="B172" s="62"/>
      <c r="C172" s="62"/>
      <c r="D172" s="62"/>
      <c r="E172" s="62"/>
      <c r="F172" s="62"/>
      <c r="G172" s="62"/>
      <c r="H172" s="62"/>
      <c r="I172" s="62"/>
      <c r="J172" s="62"/>
      <c r="K172" s="63"/>
      <c r="L172" s="63"/>
      <c r="M172" s="61"/>
      <c r="N172" s="61"/>
      <c r="O172" s="61"/>
      <c r="P172" s="61"/>
      <c r="Q172" s="61"/>
      <c r="R172" s="61"/>
      <c r="S172" s="61"/>
      <c r="T172" s="61"/>
      <c r="U172" s="61"/>
      <c r="V172" s="61"/>
      <c r="W172" s="61"/>
      <c r="Z172" s="8"/>
    </row>
    <row r="173" spans="1:23" ht="12.75" hidden="1">
      <c r="A173" s="57"/>
      <c r="B173" s="57"/>
      <c r="C173" s="57"/>
      <c r="D173" s="57"/>
      <c r="E173" s="57"/>
      <c r="F173" s="57"/>
      <c r="G173" s="57"/>
      <c r="H173" s="57"/>
      <c r="I173" s="57"/>
      <c r="J173" s="57"/>
      <c r="K173" s="57"/>
      <c r="L173" s="57"/>
      <c r="M173" s="57"/>
      <c r="N173" s="57"/>
      <c r="O173" s="57"/>
      <c r="P173" s="57"/>
      <c r="Q173" s="57"/>
      <c r="R173" s="57"/>
      <c r="S173" s="57"/>
      <c r="T173" s="57"/>
      <c r="U173" s="57"/>
      <c r="V173" s="57"/>
      <c r="W173" s="57"/>
    </row>
    <row r="174" spans="1:23" ht="12.75" hidden="1">
      <c r="A174" s="3"/>
      <c r="B174" s="69"/>
      <c r="C174" s="70"/>
      <c r="D174" s="70"/>
      <c r="E174" s="70"/>
      <c r="F174" s="70"/>
      <c r="G174" s="70"/>
      <c r="H174" s="70"/>
      <c r="I174" s="70"/>
      <c r="J174" s="71"/>
      <c r="K174" s="63"/>
      <c r="L174" s="63"/>
      <c r="M174" s="63"/>
      <c r="N174" s="63"/>
      <c r="O174" s="63"/>
      <c r="P174" s="63"/>
      <c r="Q174" s="63"/>
      <c r="R174" s="63"/>
      <c r="S174" s="63"/>
      <c r="T174" s="63"/>
      <c r="U174" s="63"/>
      <c r="V174" s="63"/>
      <c r="W174" s="63"/>
    </row>
    <row r="175" spans="1:23" ht="12.75" hidden="1">
      <c r="A175" s="2"/>
      <c r="B175" s="64"/>
      <c r="C175" s="64"/>
      <c r="D175" s="64"/>
      <c r="E175" s="64"/>
      <c r="F175" s="64"/>
      <c r="G175" s="64"/>
      <c r="H175" s="64"/>
      <c r="I175" s="64"/>
      <c r="J175" s="64"/>
      <c r="K175" s="21"/>
      <c r="L175" s="21"/>
      <c r="M175" s="42"/>
      <c r="N175" s="42"/>
      <c r="O175" s="42"/>
      <c r="P175" s="42"/>
      <c r="Q175" s="42"/>
      <c r="R175" s="42"/>
      <c r="S175" s="42"/>
      <c r="T175" s="42"/>
      <c r="U175" s="42"/>
      <c r="V175" s="42"/>
      <c r="W175" s="42"/>
    </row>
    <row r="176" spans="1:23" ht="12.75" hidden="1">
      <c r="A176" s="2"/>
      <c r="B176" s="64"/>
      <c r="C176" s="64"/>
      <c r="D176" s="64"/>
      <c r="E176" s="64"/>
      <c r="F176" s="64"/>
      <c r="G176" s="64"/>
      <c r="H176" s="64"/>
      <c r="I176" s="64"/>
      <c r="J176" s="64"/>
      <c r="K176" s="21"/>
      <c r="L176" s="21"/>
      <c r="M176" s="42"/>
      <c r="N176" s="42"/>
      <c r="O176" s="42"/>
      <c r="P176" s="42"/>
      <c r="Q176" s="42"/>
      <c r="R176" s="42"/>
      <c r="S176" s="42"/>
      <c r="T176" s="42"/>
      <c r="U176" s="42"/>
      <c r="V176" s="42"/>
      <c r="W176" s="42"/>
    </row>
    <row r="177" spans="1:23" ht="12.75" hidden="1">
      <c r="A177" s="2"/>
      <c r="B177" s="64"/>
      <c r="C177" s="64"/>
      <c r="D177" s="64"/>
      <c r="E177" s="64"/>
      <c r="F177" s="64"/>
      <c r="G177" s="64"/>
      <c r="H177" s="64"/>
      <c r="I177" s="64"/>
      <c r="J177" s="64"/>
      <c r="K177" s="21"/>
      <c r="L177" s="21"/>
      <c r="M177" s="42"/>
      <c r="N177" s="42"/>
      <c r="O177" s="42"/>
      <c r="P177" s="42"/>
      <c r="Q177" s="42"/>
      <c r="R177" s="42"/>
      <c r="S177" s="42"/>
      <c r="T177" s="42"/>
      <c r="U177" s="42"/>
      <c r="V177" s="42"/>
      <c r="W177" s="42"/>
    </row>
    <row r="178" spans="1:23" ht="12.75" hidden="1">
      <c r="A178" s="2"/>
      <c r="B178" s="64"/>
      <c r="C178" s="64"/>
      <c r="D178" s="64"/>
      <c r="E178" s="64"/>
      <c r="F178" s="64"/>
      <c r="G178" s="64"/>
      <c r="H178" s="64"/>
      <c r="I178" s="64"/>
      <c r="J178" s="64"/>
      <c r="K178" s="21"/>
      <c r="L178" s="21"/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2"/>
    </row>
    <row r="179" spans="1:23" ht="12.75" hidden="1">
      <c r="A179" s="2"/>
      <c r="B179" s="67"/>
      <c r="C179" s="67"/>
      <c r="D179" s="67"/>
      <c r="E179" s="67"/>
      <c r="F179" s="67"/>
      <c r="G179" s="67"/>
      <c r="H179" s="67"/>
      <c r="I179" s="67"/>
      <c r="J179" s="67"/>
      <c r="K179" s="21"/>
      <c r="L179" s="21"/>
      <c r="M179" s="42"/>
      <c r="N179" s="42"/>
      <c r="O179" s="42"/>
      <c r="P179" s="42"/>
      <c r="Q179" s="42"/>
      <c r="R179" s="42"/>
      <c r="S179" s="42"/>
      <c r="T179" s="42"/>
      <c r="U179" s="42"/>
      <c r="V179" s="42"/>
      <c r="W179" s="42"/>
    </row>
    <row r="180" spans="1:23" ht="12.75" hidden="1">
      <c r="A180" s="2"/>
      <c r="B180" s="64"/>
      <c r="C180" s="64"/>
      <c r="D180" s="64"/>
      <c r="E180" s="64"/>
      <c r="F180" s="64"/>
      <c r="G180" s="64"/>
      <c r="H180" s="64"/>
      <c r="I180" s="64"/>
      <c r="J180" s="64"/>
      <c r="K180" s="21"/>
      <c r="L180" s="21"/>
      <c r="M180" s="42"/>
      <c r="N180" s="42"/>
      <c r="O180" s="42"/>
      <c r="P180" s="42"/>
      <c r="Q180" s="42"/>
      <c r="R180" s="42"/>
      <c r="S180" s="42"/>
      <c r="T180" s="42"/>
      <c r="U180" s="42"/>
      <c r="V180" s="42"/>
      <c r="W180" s="42"/>
    </row>
    <row r="181" spans="1:23" ht="12.75" hidden="1">
      <c r="A181" s="2"/>
      <c r="B181" s="64"/>
      <c r="C181" s="64"/>
      <c r="D181" s="64"/>
      <c r="E181" s="64"/>
      <c r="F181" s="64"/>
      <c r="G181" s="64"/>
      <c r="H181" s="64"/>
      <c r="I181" s="64"/>
      <c r="J181" s="64"/>
      <c r="K181" s="21"/>
      <c r="L181" s="21"/>
      <c r="M181" s="68"/>
      <c r="N181" s="68"/>
      <c r="O181" s="42"/>
      <c r="P181" s="42"/>
      <c r="Q181" s="42"/>
      <c r="R181" s="42"/>
      <c r="S181" s="42"/>
      <c r="T181" s="42"/>
      <c r="U181" s="42"/>
      <c r="V181" s="42"/>
      <c r="W181" s="42"/>
    </row>
    <row r="182" spans="1:23" ht="12.75" hidden="1">
      <c r="A182" s="2"/>
      <c r="B182" s="64"/>
      <c r="C182" s="64"/>
      <c r="D182" s="64"/>
      <c r="E182" s="64"/>
      <c r="F182" s="64"/>
      <c r="G182" s="64"/>
      <c r="H182" s="64"/>
      <c r="I182" s="64"/>
      <c r="J182" s="64"/>
      <c r="K182" s="21"/>
      <c r="L182" s="21"/>
      <c r="M182" s="68"/>
      <c r="N182" s="68"/>
      <c r="O182" s="42"/>
      <c r="P182" s="42"/>
      <c r="Q182" s="42"/>
      <c r="R182" s="42"/>
      <c r="S182" s="42"/>
      <c r="T182" s="42"/>
      <c r="U182" s="42"/>
      <c r="V182" s="42"/>
      <c r="W182" s="42"/>
    </row>
    <row r="183" spans="1:23" ht="12.75" hidden="1">
      <c r="A183" s="3"/>
      <c r="B183" s="62"/>
      <c r="C183" s="62"/>
      <c r="D183" s="62"/>
      <c r="E183" s="62"/>
      <c r="F183" s="62"/>
      <c r="G183" s="62"/>
      <c r="H183" s="62"/>
      <c r="I183" s="62"/>
      <c r="J183" s="62"/>
      <c r="K183" s="63"/>
      <c r="L183" s="63"/>
      <c r="M183" s="61"/>
      <c r="N183" s="61"/>
      <c r="O183" s="61"/>
      <c r="P183" s="61"/>
      <c r="Q183" s="61"/>
      <c r="R183" s="61"/>
      <c r="S183" s="61"/>
      <c r="T183" s="61"/>
      <c r="U183" s="61"/>
      <c r="V183" s="61"/>
      <c r="W183" s="61"/>
    </row>
    <row r="184" ht="12.75" hidden="1"/>
    <row r="185" spans="1:26" ht="12.75" hidden="1">
      <c r="A185" s="57"/>
      <c r="B185" s="57"/>
      <c r="C185" s="57"/>
      <c r="D185" s="57"/>
      <c r="E185" s="57"/>
      <c r="F185" s="57"/>
      <c r="G185" s="57"/>
      <c r="H185" s="57"/>
      <c r="I185" s="57"/>
      <c r="J185" s="57"/>
      <c r="K185" s="57"/>
      <c r="L185" s="57"/>
      <c r="M185" s="57"/>
      <c r="N185" s="57"/>
      <c r="O185" s="57"/>
      <c r="P185" s="57"/>
      <c r="Q185" s="57"/>
      <c r="R185" s="57"/>
      <c r="S185" s="57"/>
      <c r="T185" s="57"/>
      <c r="U185" s="57"/>
      <c r="V185" s="57"/>
      <c r="W185" s="57"/>
      <c r="Z185" s="8"/>
    </row>
    <row r="186" spans="1:23" ht="12.75" hidden="1">
      <c r="A186" s="57"/>
      <c r="B186" s="57"/>
      <c r="C186" s="57"/>
      <c r="D186" s="57"/>
      <c r="E186" s="57"/>
      <c r="F186" s="57"/>
      <c r="G186" s="57"/>
      <c r="H186" s="57"/>
      <c r="I186" s="57"/>
      <c r="J186" s="57"/>
      <c r="K186" s="57"/>
      <c r="L186" s="57"/>
      <c r="M186" s="57"/>
      <c r="N186" s="57"/>
      <c r="O186" s="57"/>
      <c r="P186" s="57"/>
      <c r="Q186" s="57"/>
      <c r="R186" s="57"/>
      <c r="S186" s="57"/>
      <c r="T186" s="57"/>
      <c r="U186" s="57"/>
      <c r="V186" s="57"/>
      <c r="W186" s="57"/>
    </row>
    <row r="187" spans="1:23" ht="12.75" customHeight="1" hidden="1">
      <c r="A187" s="57"/>
      <c r="B187" s="57"/>
      <c r="C187" s="57"/>
      <c r="D187" s="57"/>
      <c r="E187" s="57"/>
      <c r="F187" s="57"/>
      <c r="G187" s="57"/>
      <c r="H187" s="57"/>
      <c r="I187" s="57"/>
      <c r="J187" s="57"/>
      <c r="K187" s="57"/>
      <c r="L187" s="57"/>
      <c r="M187" s="57"/>
      <c r="N187" s="57"/>
      <c r="O187" s="57"/>
      <c r="P187" s="57"/>
      <c r="Q187" s="57"/>
      <c r="R187" s="57"/>
      <c r="S187" s="57"/>
      <c r="T187" s="57"/>
      <c r="U187" s="57"/>
      <c r="V187" s="57"/>
      <c r="W187" s="57"/>
    </row>
    <row r="188" spans="1:23" ht="12.75" hidden="1">
      <c r="A188" s="57"/>
      <c r="B188" s="57"/>
      <c r="C188" s="57"/>
      <c r="D188" s="57"/>
      <c r="E188" s="57"/>
      <c r="F188" s="57"/>
      <c r="G188" s="57"/>
      <c r="H188" s="57"/>
      <c r="I188" s="57"/>
      <c r="J188" s="57"/>
      <c r="K188" s="57"/>
      <c r="L188" s="57"/>
      <c r="M188" s="57"/>
      <c r="N188" s="57"/>
      <c r="O188" s="57"/>
      <c r="P188" s="57"/>
      <c r="Q188" s="57"/>
      <c r="R188" s="57"/>
      <c r="S188" s="57"/>
      <c r="T188" s="57"/>
      <c r="U188" s="57"/>
      <c r="V188" s="57"/>
      <c r="W188" s="57"/>
    </row>
    <row r="189" spans="1:23" ht="12.75" hidden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</row>
    <row r="190" spans="1:23" ht="12.75" hidden="1">
      <c r="A190" s="21"/>
      <c r="B190" s="21"/>
      <c r="C190" s="21"/>
      <c r="D190" s="21"/>
      <c r="E190" s="21"/>
      <c r="F190" s="21"/>
      <c r="G190" s="21"/>
      <c r="H190" s="21"/>
      <c r="I190" s="21"/>
      <c r="J190" s="21"/>
      <c r="K190" s="21"/>
      <c r="L190" s="21"/>
      <c r="M190" s="21"/>
      <c r="N190" s="21"/>
      <c r="O190" s="21"/>
      <c r="P190" s="21"/>
      <c r="Q190" s="21"/>
      <c r="R190" s="21"/>
      <c r="S190" s="21"/>
      <c r="T190" s="21"/>
      <c r="U190" s="21"/>
      <c r="V190" s="21"/>
      <c r="W190" s="21"/>
    </row>
    <row r="191" spans="1:23" ht="56.25" customHeight="1" hidden="1">
      <c r="A191" s="21"/>
      <c r="B191" s="21"/>
      <c r="C191" s="21"/>
      <c r="D191" s="21"/>
      <c r="E191" s="21"/>
      <c r="F191" s="21"/>
      <c r="G191" s="21"/>
      <c r="H191" s="21"/>
      <c r="I191" s="21"/>
      <c r="J191" s="21"/>
      <c r="K191" s="21"/>
      <c r="L191" s="21"/>
      <c r="M191" s="21"/>
      <c r="N191" s="21"/>
      <c r="O191" s="21"/>
      <c r="P191" s="21"/>
      <c r="Q191" s="21"/>
      <c r="R191" s="21"/>
      <c r="S191" s="21"/>
      <c r="T191" s="21"/>
      <c r="U191" s="21"/>
      <c r="V191" s="21"/>
      <c r="W191" s="21"/>
    </row>
    <row r="192" spans="1:23" ht="12.75" hidden="1">
      <c r="A192" s="5"/>
      <c r="B192" s="66"/>
      <c r="C192" s="66"/>
      <c r="D192" s="66"/>
      <c r="E192" s="66"/>
      <c r="F192" s="66"/>
      <c r="G192" s="66"/>
      <c r="H192" s="66"/>
      <c r="I192" s="66"/>
      <c r="J192" s="66"/>
      <c r="K192" s="66"/>
      <c r="L192" s="66"/>
      <c r="M192" s="66"/>
      <c r="N192" s="66"/>
      <c r="O192" s="66"/>
      <c r="P192" s="66"/>
      <c r="Q192" s="66"/>
      <c r="R192" s="66"/>
      <c r="S192" s="66"/>
      <c r="T192" s="66"/>
      <c r="U192" s="66"/>
      <c r="V192" s="66"/>
      <c r="W192" s="66"/>
    </row>
    <row r="193" spans="1:23" ht="27.75" customHeight="1" hidden="1">
      <c r="A193" s="2"/>
      <c r="B193" s="64"/>
      <c r="C193" s="64"/>
      <c r="D193" s="64"/>
      <c r="E193" s="64"/>
      <c r="F193" s="64"/>
      <c r="G193" s="64"/>
      <c r="H193" s="64"/>
      <c r="I193" s="65"/>
      <c r="J193" s="65"/>
      <c r="K193" s="21"/>
      <c r="L193" s="21"/>
      <c r="M193" s="42"/>
      <c r="N193" s="42"/>
      <c r="O193" s="42"/>
      <c r="P193" s="21"/>
      <c r="Q193" s="21"/>
      <c r="R193" s="42"/>
      <c r="S193" s="42"/>
      <c r="T193" s="42"/>
      <c r="U193" s="42"/>
      <c r="V193" s="42"/>
      <c r="W193" s="42"/>
    </row>
    <row r="194" spans="1:23" ht="27" customHeight="1" hidden="1">
      <c r="A194" s="2"/>
      <c r="B194" s="64"/>
      <c r="C194" s="64"/>
      <c r="D194" s="64"/>
      <c r="E194" s="64"/>
      <c r="F194" s="64"/>
      <c r="G194" s="64"/>
      <c r="H194" s="64"/>
      <c r="I194" s="65"/>
      <c r="J194" s="65"/>
      <c r="K194" s="21"/>
      <c r="L194" s="21"/>
      <c r="M194" s="42"/>
      <c r="N194" s="42"/>
      <c r="O194" s="42"/>
      <c r="P194" s="21"/>
      <c r="Q194" s="21"/>
      <c r="R194" s="42"/>
      <c r="S194" s="42"/>
      <c r="T194" s="42"/>
      <c r="U194" s="42"/>
      <c r="V194" s="42"/>
      <c r="W194" s="42"/>
    </row>
    <row r="195" spans="1:23" ht="12.75" hidden="1">
      <c r="A195" s="2"/>
      <c r="B195" s="64"/>
      <c r="C195" s="64"/>
      <c r="D195" s="64"/>
      <c r="E195" s="64"/>
      <c r="F195" s="64"/>
      <c r="G195" s="64"/>
      <c r="H195" s="64"/>
      <c r="I195" s="65"/>
      <c r="J195" s="65"/>
      <c r="K195" s="21"/>
      <c r="L195" s="21"/>
      <c r="M195" s="42"/>
      <c r="N195" s="42"/>
      <c r="O195" s="42"/>
      <c r="P195" s="21"/>
      <c r="Q195" s="21"/>
      <c r="R195" s="42"/>
      <c r="S195" s="42"/>
      <c r="T195" s="42"/>
      <c r="U195" s="42"/>
      <c r="V195" s="42"/>
      <c r="W195" s="42"/>
    </row>
    <row r="196" spans="1:23" ht="28.5" customHeight="1" hidden="1">
      <c r="A196" s="2"/>
      <c r="B196" s="64"/>
      <c r="C196" s="64"/>
      <c r="D196" s="64"/>
      <c r="E196" s="64"/>
      <c r="F196" s="64"/>
      <c r="G196" s="64"/>
      <c r="H196" s="64"/>
      <c r="I196" s="65"/>
      <c r="J196" s="65"/>
      <c r="K196" s="21"/>
      <c r="L196" s="21"/>
      <c r="M196" s="42"/>
      <c r="N196" s="42"/>
      <c r="O196" s="42"/>
      <c r="P196" s="21"/>
      <c r="Q196" s="21"/>
      <c r="R196" s="42"/>
      <c r="S196" s="42"/>
      <c r="T196" s="42"/>
      <c r="U196" s="42"/>
      <c r="V196" s="42"/>
      <c r="W196" s="42"/>
    </row>
    <row r="197" spans="1:23" ht="27.75" customHeight="1" hidden="1">
      <c r="A197" s="2"/>
      <c r="B197" s="64"/>
      <c r="C197" s="64"/>
      <c r="D197" s="64"/>
      <c r="E197" s="64"/>
      <c r="F197" s="64"/>
      <c r="G197" s="64"/>
      <c r="H197" s="64"/>
      <c r="I197" s="65"/>
      <c r="J197" s="65"/>
      <c r="K197" s="21"/>
      <c r="L197" s="21"/>
      <c r="M197" s="42"/>
      <c r="N197" s="42"/>
      <c r="O197" s="42"/>
      <c r="P197" s="21"/>
      <c r="Q197" s="21"/>
      <c r="R197" s="42"/>
      <c r="S197" s="42"/>
      <c r="T197" s="42"/>
      <c r="U197" s="42"/>
      <c r="V197" s="42"/>
      <c r="W197" s="42"/>
    </row>
    <row r="198" spans="1:23" ht="12.75" hidden="1">
      <c r="A198" s="2"/>
      <c r="B198" s="64"/>
      <c r="C198" s="64"/>
      <c r="D198" s="64"/>
      <c r="E198" s="64"/>
      <c r="F198" s="64"/>
      <c r="G198" s="64"/>
      <c r="H198" s="64"/>
      <c r="I198" s="65"/>
      <c r="J198" s="65"/>
      <c r="K198" s="21"/>
      <c r="L198" s="21"/>
      <c r="M198" s="42"/>
      <c r="N198" s="42"/>
      <c r="O198" s="42"/>
      <c r="P198" s="21"/>
      <c r="Q198" s="21"/>
      <c r="R198" s="42"/>
      <c r="S198" s="42"/>
      <c r="T198" s="42"/>
      <c r="U198" s="42"/>
      <c r="V198" s="42"/>
      <c r="W198" s="42"/>
    </row>
    <row r="199" spans="1:23" ht="12.75" hidden="1">
      <c r="A199" s="3"/>
      <c r="B199" s="62"/>
      <c r="C199" s="62"/>
      <c r="D199" s="62"/>
      <c r="E199" s="62"/>
      <c r="F199" s="62"/>
      <c r="G199" s="62"/>
      <c r="H199" s="62"/>
      <c r="I199" s="62"/>
      <c r="J199" s="62"/>
      <c r="K199" s="63"/>
      <c r="L199" s="63"/>
      <c r="M199" s="61"/>
      <c r="N199" s="61"/>
      <c r="O199" s="61"/>
      <c r="P199" s="61"/>
      <c r="Q199" s="61"/>
      <c r="R199" s="61"/>
      <c r="S199" s="61"/>
      <c r="T199" s="61"/>
      <c r="U199" s="61"/>
      <c r="V199" s="61"/>
      <c r="W199" s="61"/>
    </row>
    <row r="200" ht="12.75" hidden="1"/>
    <row r="201" spans="1:33" ht="12.75" hidden="1">
      <c r="A201" s="57"/>
      <c r="B201" s="57"/>
      <c r="C201" s="57"/>
      <c r="D201" s="57"/>
      <c r="E201" s="57"/>
      <c r="F201" s="57"/>
      <c r="G201" s="57"/>
      <c r="H201" s="57"/>
      <c r="I201" s="57"/>
      <c r="J201" s="57"/>
      <c r="K201" s="57"/>
      <c r="L201" s="57"/>
      <c r="M201" s="57"/>
      <c r="N201" s="57"/>
      <c r="O201" s="57"/>
      <c r="P201" s="57"/>
      <c r="Q201" s="57"/>
      <c r="R201" s="57"/>
      <c r="S201" s="57"/>
      <c r="T201" s="57"/>
      <c r="U201" s="57"/>
      <c r="V201" s="57"/>
      <c r="W201" s="57"/>
      <c r="X201" s="57"/>
      <c r="Y201" s="57"/>
      <c r="Z201" s="57"/>
      <c r="AA201" s="57"/>
      <c r="AB201" s="57"/>
      <c r="AC201" s="57"/>
      <c r="AD201" s="57"/>
      <c r="AE201" s="57"/>
      <c r="AF201" s="57"/>
      <c r="AG201" s="57"/>
    </row>
    <row r="202" spans="1:33" ht="12.75" hidden="1">
      <c r="A202" s="57"/>
      <c r="B202" s="57"/>
      <c r="C202" s="57"/>
      <c r="D202" s="57"/>
      <c r="E202" s="57"/>
      <c r="F202" s="57"/>
      <c r="G202" s="57"/>
      <c r="H202" s="57"/>
      <c r="I202" s="57"/>
      <c r="J202" s="57"/>
      <c r="K202" s="57"/>
      <c r="L202" s="57"/>
      <c r="M202" s="57"/>
      <c r="N202" s="57"/>
      <c r="O202" s="57"/>
      <c r="P202" s="57"/>
      <c r="Q202" s="57"/>
      <c r="R202" s="57"/>
      <c r="S202" s="57"/>
      <c r="T202" s="57"/>
      <c r="U202" s="57"/>
      <c r="V202" s="57"/>
      <c r="W202" s="57"/>
      <c r="X202" s="57"/>
      <c r="Y202" s="57"/>
      <c r="Z202" s="57"/>
      <c r="AA202" s="57"/>
      <c r="AB202" s="57"/>
      <c r="AC202" s="57"/>
      <c r="AD202" s="57"/>
      <c r="AE202" s="57"/>
      <c r="AF202" s="57"/>
      <c r="AG202" s="57"/>
    </row>
    <row r="203" spans="1:33" ht="12.75" hidden="1">
      <c r="A203" s="57"/>
      <c r="B203" s="57"/>
      <c r="C203" s="57"/>
      <c r="D203" s="57"/>
      <c r="E203" s="57"/>
      <c r="F203" s="57"/>
      <c r="G203" s="57"/>
      <c r="H203" s="57"/>
      <c r="I203" s="57"/>
      <c r="J203" s="57"/>
      <c r="K203" s="57"/>
      <c r="L203" s="57"/>
      <c r="M203" s="57"/>
      <c r="N203" s="57"/>
      <c r="O203" s="57"/>
      <c r="P203" s="57"/>
      <c r="Q203" s="57"/>
      <c r="R203" s="57"/>
      <c r="S203" s="57"/>
      <c r="T203" s="57"/>
      <c r="U203" s="57"/>
      <c r="V203" s="57"/>
      <c r="W203" s="57"/>
      <c r="X203" s="57"/>
      <c r="Y203" s="57"/>
      <c r="Z203" s="57"/>
      <c r="AA203" s="57"/>
      <c r="AB203" s="57"/>
      <c r="AC203" s="57"/>
      <c r="AD203" s="57"/>
      <c r="AE203" s="57"/>
      <c r="AF203" s="57"/>
      <c r="AG203" s="57"/>
    </row>
    <row r="204" spans="1:33" ht="12.75" hidden="1">
      <c r="A204" s="58"/>
      <c r="B204" s="58"/>
      <c r="C204" s="58"/>
      <c r="D204" s="58"/>
      <c r="E204" s="58"/>
      <c r="F204" s="58"/>
      <c r="G204" s="58"/>
      <c r="H204" s="58"/>
      <c r="I204" s="58"/>
      <c r="J204" s="58"/>
      <c r="K204" s="58"/>
      <c r="L204" s="58"/>
      <c r="M204" s="58"/>
      <c r="N204" s="58"/>
      <c r="O204" s="58"/>
      <c r="P204" s="58"/>
      <c r="Q204" s="59"/>
      <c r="R204" s="59"/>
      <c r="S204" s="60"/>
      <c r="T204" s="60"/>
      <c r="U204" s="60"/>
      <c r="V204" s="60"/>
      <c r="W204" s="60"/>
      <c r="X204" s="60"/>
      <c r="Y204" s="60"/>
      <c r="Z204" s="60"/>
      <c r="AA204" s="60"/>
      <c r="AB204" s="60"/>
      <c r="AC204" s="60"/>
      <c r="AD204" s="60"/>
      <c r="AE204" s="60"/>
      <c r="AF204" s="60"/>
      <c r="AG204" s="60"/>
    </row>
    <row r="205" spans="1:33" ht="12.75" hidden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</row>
    <row r="206" spans="1:33" ht="12.75" hidden="1">
      <c r="A206" s="45"/>
      <c r="B206" s="23"/>
      <c r="C206" s="17"/>
      <c r="D206" s="17"/>
      <c r="E206" s="17"/>
      <c r="F206" s="18"/>
      <c r="G206" s="22"/>
      <c r="H206" s="26"/>
      <c r="I206" s="26"/>
      <c r="J206" s="26"/>
      <c r="K206" s="26"/>
      <c r="L206" s="26"/>
      <c r="M206" s="26"/>
      <c r="N206" s="26"/>
      <c r="O206" s="26"/>
      <c r="P206" s="26"/>
      <c r="Q206" s="26"/>
      <c r="R206" s="26"/>
      <c r="S206" s="26"/>
      <c r="T206" s="26"/>
      <c r="U206" s="26"/>
      <c r="V206" s="26"/>
      <c r="W206" s="26"/>
      <c r="X206" s="26"/>
      <c r="Y206" s="26"/>
      <c r="Z206" s="26"/>
      <c r="AA206" s="26"/>
      <c r="AB206" s="26"/>
      <c r="AC206" s="26"/>
      <c r="AD206" s="27"/>
      <c r="AE206" s="23"/>
      <c r="AF206" s="17"/>
      <c r="AG206" s="18"/>
    </row>
    <row r="207" spans="1:33" ht="12.75" hidden="1">
      <c r="A207" s="46"/>
      <c r="B207" s="48"/>
      <c r="C207" s="49"/>
      <c r="D207" s="49"/>
      <c r="E207" s="49"/>
      <c r="F207" s="50"/>
      <c r="G207" s="23"/>
      <c r="H207" s="17"/>
      <c r="I207" s="18"/>
      <c r="J207" s="23"/>
      <c r="K207" s="17"/>
      <c r="L207" s="17"/>
      <c r="M207" s="18"/>
      <c r="N207" s="23"/>
      <c r="O207" s="18"/>
      <c r="P207" s="51"/>
      <c r="Q207" s="52"/>
      <c r="R207" s="53"/>
      <c r="S207" s="23"/>
      <c r="T207" s="17"/>
      <c r="U207" s="18"/>
      <c r="V207" s="23"/>
      <c r="W207" s="17"/>
      <c r="X207" s="18"/>
      <c r="Y207" s="23"/>
      <c r="Z207" s="17"/>
      <c r="AA207" s="18"/>
      <c r="AB207" s="23"/>
      <c r="AC207" s="17"/>
      <c r="AD207" s="18"/>
      <c r="AE207" s="48"/>
      <c r="AF207" s="49"/>
      <c r="AG207" s="50"/>
    </row>
    <row r="208" spans="1:33" ht="54" customHeight="1" hidden="1">
      <c r="A208" s="47"/>
      <c r="B208" s="19"/>
      <c r="C208" s="38"/>
      <c r="D208" s="38"/>
      <c r="E208" s="38"/>
      <c r="F208" s="39"/>
      <c r="G208" s="19"/>
      <c r="H208" s="38"/>
      <c r="I208" s="39"/>
      <c r="J208" s="19"/>
      <c r="K208" s="38"/>
      <c r="L208" s="38"/>
      <c r="M208" s="39"/>
      <c r="N208" s="19"/>
      <c r="O208" s="39"/>
      <c r="P208" s="54"/>
      <c r="Q208" s="55"/>
      <c r="R208" s="56"/>
      <c r="S208" s="19"/>
      <c r="T208" s="38"/>
      <c r="U208" s="39"/>
      <c r="V208" s="19"/>
      <c r="W208" s="38"/>
      <c r="X208" s="39"/>
      <c r="Y208" s="19"/>
      <c r="Z208" s="38"/>
      <c r="AA208" s="39"/>
      <c r="AB208" s="19"/>
      <c r="AC208" s="38"/>
      <c r="AD208" s="39"/>
      <c r="AE208" s="19"/>
      <c r="AF208" s="38"/>
      <c r="AG208" s="39"/>
    </row>
    <row r="209" spans="1:33" ht="12.75" hidden="1">
      <c r="A209" s="4"/>
      <c r="B209" s="43"/>
      <c r="C209" s="43"/>
      <c r="D209" s="43"/>
      <c r="E209" s="43"/>
      <c r="F209" s="43"/>
      <c r="G209" s="43"/>
      <c r="H209" s="43"/>
      <c r="I209" s="43"/>
      <c r="J209" s="29"/>
      <c r="K209" s="30"/>
      <c r="L209" s="30"/>
      <c r="M209" s="31"/>
      <c r="N209" s="43"/>
      <c r="O209" s="43"/>
      <c r="P209" s="43"/>
      <c r="Q209" s="43"/>
      <c r="R209" s="43"/>
      <c r="S209" s="43"/>
      <c r="T209" s="43"/>
      <c r="U209" s="43"/>
      <c r="V209" s="43"/>
      <c r="W209" s="43"/>
      <c r="X209" s="43"/>
      <c r="Y209" s="43"/>
      <c r="Z209" s="43"/>
      <c r="AA209" s="43"/>
      <c r="AB209" s="43"/>
      <c r="AC209" s="43"/>
      <c r="AD209" s="43"/>
      <c r="AE209" s="43"/>
      <c r="AF209" s="43"/>
      <c r="AG209" s="43"/>
    </row>
    <row r="210" spans="1:33" ht="30.75" customHeight="1" hidden="1">
      <c r="A210" s="2"/>
      <c r="B210" s="32"/>
      <c r="C210" s="33"/>
      <c r="D210" s="33"/>
      <c r="E210" s="33"/>
      <c r="F210" s="34"/>
      <c r="G210" s="42"/>
      <c r="H210" s="21"/>
      <c r="I210" s="21"/>
      <c r="J210" s="24"/>
      <c r="K210" s="25"/>
      <c r="L210" s="25"/>
      <c r="M210" s="35"/>
      <c r="N210" s="44"/>
      <c r="O210" s="44"/>
      <c r="P210" s="42"/>
      <c r="Q210" s="42"/>
      <c r="R210" s="42"/>
      <c r="S210" s="42"/>
      <c r="T210" s="21"/>
      <c r="U210" s="21"/>
      <c r="V210" s="42"/>
      <c r="W210" s="21"/>
      <c r="X210" s="21"/>
      <c r="Y210" s="42"/>
      <c r="Z210" s="42"/>
      <c r="AA210" s="42"/>
      <c r="AB210" s="42"/>
      <c r="AC210" s="42"/>
      <c r="AD210" s="42"/>
      <c r="AE210" s="42"/>
      <c r="AF210" s="21"/>
      <c r="AG210" s="21"/>
    </row>
    <row r="211" ht="12.75" hidden="1"/>
    <row r="212" ht="12.75" hidden="1"/>
    <row r="213" ht="12.75" hidden="1"/>
    <row r="214" ht="12.75" hidden="1"/>
    <row r="215" ht="12.75" hidden="1"/>
    <row r="216" ht="12.75" hidden="1"/>
    <row r="217" ht="12.75" hidden="1"/>
    <row r="218" ht="12.75" hidden="1"/>
    <row r="219" ht="12.75" hidden="1"/>
    <row r="220" ht="12.75" hidden="1"/>
    <row r="221" spans="1:24" ht="12.75">
      <c r="A221" s="21" t="s">
        <v>122</v>
      </c>
      <c r="B221" s="21" t="s">
        <v>97</v>
      </c>
      <c r="C221" s="21"/>
      <c r="D221" s="21"/>
      <c r="E221" s="21"/>
      <c r="F221" s="22" t="s">
        <v>103</v>
      </c>
      <c r="G221" s="26"/>
      <c r="H221" s="26"/>
      <c r="I221" s="26"/>
      <c r="J221" s="26"/>
      <c r="K221" s="26"/>
      <c r="L221" s="26"/>
      <c r="M221" s="26"/>
      <c r="N221" s="26"/>
      <c r="O221" s="26"/>
      <c r="P221" s="26"/>
      <c r="Q221" s="26"/>
      <c r="R221" s="26"/>
      <c r="S221" s="26"/>
      <c r="T221" s="26"/>
      <c r="U221" s="26"/>
      <c r="V221" s="23" t="s">
        <v>132</v>
      </c>
      <c r="W221" s="17"/>
      <c r="X221" s="18"/>
    </row>
    <row r="222" spans="1:24" ht="76.5" customHeight="1">
      <c r="A222" s="21"/>
      <c r="B222" s="21"/>
      <c r="C222" s="21"/>
      <c r="D222" s="21"/>
      <c r="E222" s="21"/>
      <c r="F222" s="20" t="s">
        <v>98</v>
      </c>
      <c r="G222" s="20"/>
      <c r="H222" s="20" t="s">
        <v>99</v>
      </c>
      <c r="I222" s="20"/>
      <c r="J222" s="40" t="s">
        <v>151</v>
      </c>
      <c r="K222" s="41"/>
      <c r="L222" s="40" t="s">
        <v>148</v>
      </c>
      <c r="M222" s="41"/>
      <c r="N222" s="20" t="s">
        <v>150</v>
      </c>
      <c r="O222" s="20"/>
      <c r="P222" s="20" t="s">
        <v>100</v>
      </c>
      <c r="Q222" s="20"/>
      <c r="R222" s="20" t="s">
        <v>101</v>
      </c>
      <c r="S222" s="20"/>
      <c r="T222" s="20" t="s">
        <v>102</v>
      </c>
      <c r="U222" s="20"/>
      <c r="V222" s="19"/>
      <c r="W222" s="38"/>
      <c r="X222" s="39"/>
    </row>
    <row r="223" spans="1:24" ht="12.75">
      <c r="A223" s="4">
        <v>1</v>
      </c>
      <c r="B223" s="29">
        <v>2</v>
      </c>
      <c r="C223" s="30"/>
      <c r="D223" s="30"/>
      <c r="E223" s="30"/>
      <c r="F223" s="29">
        <v>3</v>
      </c>
      <c r="G223" s="31"/>
      <c r="H223" s="29">
        <v>4</v>
      </c>
      <c r="I223" s="31"/>
      <c r="J223" s="29">
        <v>5</v>
      </c>
      <c r="K223" s="31"/>
      <c r="L223" s="29">
        <v>6</v>
      </c>
      <c r="M223" s="31"/>
      <c r="N223" s="29">
        <v>7</v>
      </c>
      <c r="O223" s="31"/>
      <c r="P223" s="29">
        <v>8</v>
      </c>
      <c r="Q223" s="31"/>
      <c r="R223" s="29">
        <v>9</v>
      </c>
      <c r="S223" s="31"/>
      <c r="T223" s="29">
        <v>10</v>
      </c>
      <c r="U223" s="30"/>
      <c r="V223" s="29">
        <v>11</v>
      </c>
      <c r="W223" s="30"/>
      <c r="X223" s="31"/>
    </row>
    <row r="224" spans="1:24" ht="44.25" customHeight="1">
      <c r="A224" s="2">
        <v>1</v>
      </c>
      <c r="B224" s="32" t="s">
        <v>37</v>
      </c>
      <c r="C224" s="33"/>
      <c r="D224" s="33"/>
      <c r="E224" s="34"/>
      <c r="F224" s="24">
        <f>U43/6*Q97</f>
        <v>2004.2051523436799</v>
      </c>
      <c r="G224" s="35"/>
      <c r="H224" s="24">
        <f>U59</f>
        <v>3246.7581999999998</v>
      </c>
      <c r="I224" s="35"/>
      <c r="J224" s="36">
        <f>U39*0.03/6*Q97*$S$11</f>
        <v>44.156482656</v>
      </c>
      <c r="K224" s="37"/>
      <c r="L224" s="36">
        <f>U82/8568*5.35</f>
        <v>57.375751534803925</v>
      </c>
      <c r="M224" s="37"/>
      <c r="N224" s="36">
        <f>L224*0.4</f>
        <v>22.95030061392157</v>
      </c>
      <c r="O224" s="37"/>
      <c r="P224" s="24">
        <f>F224+H224+J224+L224+N224</f>
        <v>5375.445887148405</v>
      </c>
      <c r="Q224" s="35"/>
      <c r="R224" s="24">
        <f>P224*S13</f>
        <v>1505.1248484015534</v>
      </c>
      <c r="S224" s="35"/>
      <c r="T224" s="24">
        <f>(P224+R224)*S14</f>
        <v>963.2799029769942</v>
      </c>
      <c r="U224" s="25"/>
      <c r="V224" s="24">
        <f>P224+R224+T224</f>
        <v>7843.850638526952</v>
      </c>
      <c r="W224" s="26"/>
      <c r="X224" s="27"/>
    </row>
  </sheetData>
  <mergeCells count="825">
    <mergeCell ref="A14:R14"/>
    <mergeCell ref="S14:W14"/>
    <mergeCell ref="A15:R15"/>
    <mergeCell ref="S15:W15"/>
    <mergeCell ref="A12:R12"/>
    <mergeCell ref="S12:W12"/>
    <mergeCell ref="A13:R13"/>
    <mergeCell ref="S13:W13"/>
    <mergeCell ref="A10:R10"/>
    <mergeCell ref="S10:W10"/>
    <mergeCell ref="A11:R11"/>
    <mergeCell ref="S11:W11"/>
    <mergeCell ref="A8:R8"/>
    <mergeCell ref="S8:W8"/>
    <mergeCell ref="A9:R9"/>
    <mergeCell ref="S9:W9"/>
    <mergeCell ref="A6:R6"/>
    <mergeCell ref="S6:W6"/>
    <mergeCell ref="A7:R7"/>
    <mergeCell ref="S7:W7"/>
    <mergeCell ref="A1:W1"/>
    <mergeCell ref="A2:W2"/>
    <mergeCell ref="A3:W3"/>
    <mergeCell ref="A5:R5"/>
    <mergeCell ref="S5:W5"/>
    <mergeCell ref="A17:W17"/>
    <mergeCell ref="A18:W18"/>
    <mergeCell ref="A19:W19"/>
    <mergeCell ref="A20:W20"/>
    <mergeCell ref="A22:A24"/>
    <mergeCell ref="B22:J24"/>
    <mergeCell ref="K22:N24"/>
    <mergeCell ref="O22:Q24"/>
    <mergeCell ref="R22:W22"/>
    <mergeCell ref="R23:T24"/>
    <mergeCell ref="U23:W24"/>
    <mergeCell ref="B25:J25"/>
    <mergeCell ref="K25:N25"/>
    <mergeCell ref="O25:Q25"/>
    <mergeCell ref="R25:T25"/>
    <mergeCell ref="U25:W25"/>
    <mergeCell ref="A26:A38"/>
    <mergeCell ref="B26:J26"/>
    <mergeCell ref="K26:N26"/>
    <mergeCell ref="O26:Q26"/>
    <mergeCell ref="B29:J29"/>
    <mergeCell ref="K29:N29"/>
    <mergeCell ref="O29:Q29"/>
    <mergeCell ref="B37:J37"/>
    <mergeCell ref="K37:N37"/>
    <mergeCell ref="O37:Q37"/>
    <mergeCell ref="R26:T26"/>
    <mergeCell ref="U26:W26"/>
    <mergeCell ref="B28:J28"/>
    <mergeCell ref="K28:N28"/>
    <mergeCell ref="O28:Q28"/>
    <mergeCell ref="R28:T28"/>
    <mergeCell ref="U28:W28"/>
    <mergeCell ref="R29:T29"/>
    <mergeCell ref="U29:W29"/>
    <mergeCell ref="B30:J30"/>
    <mergeCell ref="K30:N30"/>
    <mergeCell ref="O30:Q30"/>
    <mergeCell ref="R30:T30"/>
    <mergeCell ref="U30:W30"/>
    <mergeCell ref="R37:T37"/>
    <mergeCell ref="U37:W37"/>
    <mergeCell ref="B38:J38"/>
    <mergeCell ref="K38:N38"/>
    <mergeCell ref="O38:Q38"/>
    <mergeCell ref="R38:T38"/>
    <mergeCell ref="U38:W38"/>
    <mergeCell ref="U39:W39"/>
    <mergeCell ref="B40:J40"/>
    <mergeCell ref="K40:N40"/>
    <mergeCell ref="O40:Q40"/>
    <mergeCell ref="R40:T40"/>
    <mergeCell ref="U40:W40"/>
    <mergeCell ref="B39:J39"/>
    <mergeCell ref="K39:N39"/>
    <mergeCell ref="O39:Q39"/>
    <mergeCell ref="R39:T39"/>
    <mergeCell ref="U41:W41"/>
    <mergeCell ref="B42:J42"/>
    <mergeCell ref="K42:N42"/>
    <mergeCell ref="O42:Q42"/>
    <mergeCell ref="R42:T42"/>
    <mergeCell ref="U42:W42"/>
    <mergeCell ref="B41:J41"/>
    <mergeCell ref="K41:N41"/>
    <mergeCell ref="O41:Q41"/>
    <mergeCell ref="R41:T41"/>
    <mergeCell ref="B43:J43"/>
    <mergeCell ref="K43:N43"/>
    <mergeCell ref="O43:Q43"/>
    <mergeCell ref="R43:T43"/>
    <mergeCell ref="U43:W43"/>
    <mergeCell ref="B27:J27"/>
    <mergeCell ref="K27:N27"/>
    <mergeCell ref="O27:Q27"/>
    <mergeCell ref="R27:T27"/>
    <mergeCell ref="U27:W27"/>
    <mergeCell ref="B31:J31"/>
    <mergeCell ref="K31:N31"/>
    <mergeCell ref="O31:Q31"/>
    <mergeCell ref="R31:T31"/>
    <mergeCell ref="U31:W31"/>
    <mergeCell ref="B32:J32"/>
    <mergeCell ref="K32:N32"/>
    <mergeCell ref="O32:Q32"/>
    <mergeCell ref="R32:T32"/>
    <mergeCell ref="U32:W32"/>
    <mergeCell ref="U33:W33"/>
    <mergeCell ref="B34:J34"/>
    <mergeCell ref="K34:N34"/>
    <mergeCell ref="O34:Q34"/>
    <mergeCell ref="R34:T34"/>
    <mergeCell ref="U34:W34"/>
    <mergeCell ref="B33:J33"/>
    <mergeCell ref="K33:N33"/>
    <mergeCell ref="O33:Q33"/>
    <mergeCell ref="R33:T33"/>
    <mergeCell ref="U35:W35"/>
    <mergeCell ref="B36:J36"/>
    <mergeCell ref="K36:N36"/>
    <mergeCell ref="O36:Q36"/>
    <mergeCell ref="R36:T36"/>
    <mergeCell ref="U36:W36"/>
    <mergeCell ref="B35:J35"/>
    <mergeCell ref="K35:N35"/>
    <mergeCell ref="O35:Q35"/>
    <mergeCell ref="R35:T35"/>
    <mergeCell ref="A49:W49"/>
    <mergeCell ref="A50:W50"/>
    <mergeCell ref="A51:W51"/>
    <mergeCell ref="A52:W52"/>
    <mergeCell ref="A54:A55"/>
    <mergeCell ref="B54:J55"/>
    <mergeCell ref="K54:L55"/>
    <mergeCell ref="M54:N55"/>
    <mergeCell ref="O54:Q55"/>
    <mergeCell ref="R54:W54"/>
    <mergeCell ref="R55:T55"/>
    <mergeCell ref="U55:W55"/>
    <mergeCell ref="B56:J56"/>
    <mergeCell ref="K56:L56"/>
    <mergeCell ref="M56:N56"/>
    <mergeCell ref="O56:Q56"/>
    <mergeCell ref="R58:T58"/>
    <mergeCell ref="U58:W58"/>
    <mergeCell ref="B57:J57"/>
    <mergeCell ref="K57:L57"/>
    <mergeCell ref="M57:N57"/>
    <mergeCell ref="O57:Q57"/>
    <mergeCell ref="R56:T56"/>
    <mergeCell ref="U56:W56"/>
    <mergeCell ref="R57:T57"/>
    <mergeCell ref="U57:W57"/>
    <mergeCell ref="R59:T59"/>
    <mergeCell ref="U59:W59"/>
    <mergeCell ref="B58:J58"/>
    <mergeCell ref="K58:L58"/>
    <mergeCell ref="B59:J59"/>
    <mergeCell ref="K59:L59"/>
    <mergeCell ref="M59:N59"/>
    <mergeCell ref="O59:Q59"/>
    <mergeCell ref="M58:N58"/>
    <mergeCell ref="O58:Q58"/>
    <mergeCell ref="A61:W61"/>
    <mergeCell ref="A62:W62"/>
    <mergeCell ref="A63:W63"/>
    <mergeCell ref="A64:W64"/>
    <mergeCell ref="A66:A67"/>
    <mergeCell ref="B66:H67"/>
    <mergeCell ref="I66:J67"/>
    <mergeCell ref="K66:L67"/>
    <mergeCell ref="M66:O67"/>
    <mergeCell ref="P66:Q67"/>
    <mergeCell ref="R66:W66"/>
    <mergeCell ref="R67:T67"/>
    <mergeCell ref="U67:W67"/>
    <mergeCell ref="B68:H68"/>
    <mergeCell ref="I68:J68"/>
    <mergeCell ref="K68:L68"/>
    <mergeCell ref="M68:O68"/>
    <mergeCell ref="P68:Q68"/>
    <mergeCell ref="R68:T68"/>
    <mergeCell ref="U68:W68"/>
    <mergeCell ref="B69:H69"/>
    <mergeCell ref="I69:J69"/>
    <mergeCell ref="K69:L69"/>
    <mergeCell ref="M69:O69"/>
    <mergeCell ref="P69:Q69"/>
    <mergeCell ref="R69:T69"/>
    <mergeCell ref="U69:W69"/>
    <mergeCell ref="B70:H70"/>
    <mergeCell ref="I70:J70"/>
    <mergeCell ref="K70:L70"/>
    <mergeCell ref="M70:O70"/>
    <mergeCell ref="P70:Q70"/>
    <mergeCell ref="R70:T70"/>
    <mergeCell ref="U70:W70"/>
    <mergeCell ref="B71:H71"/>
    <mergeCell ref="I71:J71"/>
    <mergeCell ref="K71:L71"/>
    <mergeCell ref="M71:O71"/>
    <mergeCell ref="P71:Q71"/>
    <mergeCell ref="R71:T71"/>
    <mergeCell ref="U71:W71"/>
    <mergeCell ref="U72:W72"/>
    <mergeCell ref="B81:H81"/>
    <mergeCell ref="I81:J81"/>
    <mergeCell ref="K81:L81"/>
    <mergeCell ref="M81:O81"/>
    <mergeCell ref="P81:Q81"/>
    <mergeCell ref="R81:T81"/>
    <mergeCell ref="U81:W81"/>
    <mergeCell ref="B72:H72"/>
    <mergeCell ref="I72:J72"/>
    <mergeCell ref="P74:Q74"/>
    <mergeCell ref="R74:T74"/>
    <mergeCell ref="P76:Q76"/>
    <mergeCell ref="R76:T76"/>
    <mergeCell ref="P72:Q72"/>
    <mergeCell ref="R72:T72"/>
    <mergeCell ref="K72:L72"/>
    <mergeCell ref="M72:O72"/>
    <mergeCell ref="B82:H82"/>
    <mergeCell ref="I82:J82"/>
    <mergeCell ref="K82:L82"/>
    <mergeCell ref="M82:O82"/>
    <mergeCell ref="K74:L74"/>
    <mergeCell ref="M74:O74"/>
    <mergeCell ref="U82:W82"/>
    <mergeCell ref="B73:H73"/>
    <mergeCell ref="I73:J73"/>
    <mergeCell ref="K73:L73"/>
    <mergeCell ref="M73:O73"/>
    <mergeCell ref="P73:Q73"/>
    <mergeCell ref="R73:T73"/>
    <mergeCell ref="U73:W73"/>
    <mergeCell ref="U74:W74"/>
    <mergeCell ref="B75:H75"/>
    <mergeCell ref="I75:J75"/>
    <mergeCell ref="K75:L75"/>
    <mergeCell ref="M75:O75"/>
    <mergeCell ref="P75:Q75"/>
    <mergeCell ref="R75:T75"/>
    <mergeCell ref="U75:W75"/>
    <mergeCell ref="B74:H74"/>
    <mergeCell ref="I74:J74"/>
    <mergeCell ref="B76:H76"/>
    <mergeCell ref="I76:J76"/>
    <mergeCell ref="K76:L76"/>
    <mergeCell ref="M76:O76"/>
    <mergeCell ref="K78:L78"/>
    <mergeCell ref="M78:O78"/>
    <mergeCell ref="U76:W76"/>
    <mergeCell ref="B77:H77"/>
    <mergeCell ref="I77:J77"/>
    <mergeCell ref="K77:L77"/>
    <mergeCell ref="M77:O77"/>
    <mergeCell ref="P77:Q77"/>
    <mergeCell ref="R77:T77"/>
    <mergeCell ref="U77:W77"/>
    <mergeCell ref="U78:W78"/>
    <mergeCell ref="B79:H79"/>
    <mergeCell ref="I79:J79"/>
    <mergeCell ref="K79:L79"/>
    <mergeCell ref="M79:O79"/>
    <mergeCell ref="P79:Q79"/>
    <mergeCell ref="R79:T79"/>
    <mergeCell ref="U79:W79"/>
    <mergeCell ref="B78:H78"/>
    <mergeCell ref="I78:J78"/>
    <mergeCell ref="P82:Q82"/>
    <mergeCell ref="R82:T82"/>
    <mergeCell ref="P78:Q78"/>
    <mergeCell ref="R78:T78"/>
    <mergeCell ref="P80:Q80"/>
    <mergeCell ref="R80:T80"/>
    <mergeCell ref="U80:W80"/>
    <mergeCell ref="B80:H80"/>
    <mergeCell ref="I80:J80"/>
    <mergeCell ref="K80:L80"/>
    <mergeCell ref="M80:O80"/>
    <mergeCell ref="A100:W100"/>
    <mergeCell ref="A101:W101"/>
    <mergeCell ref="A97:P97"/>
    <mergeCell ref="Q97:R97"/>
    <mergeCell ref="A102:W102"/>
    <mergeCell ref="A103:W103"/>
    <mergeCell ref="A105:A107"/>
    <mergeCell ref="B105:J107"/>
    <mergeCell ref="K105:N107"/>
    <mergeCell ref="O105:Q107"/>
    <mergeCell ref="R105:W105"/>
    <mergeCell ref="R106:T107"/>
    <mergeCell ref="U106:W107"/>
    <mergeCell ref="B108:J108"/>
    <mergeCell ref="K108:N108"/>
    <mergeCell ref="O108:Q108"/>
    <mergeCell ref="R108:T108"/>
    <mergeCell ref="U108:W108"/>
    <mergeCell ref="A109:A122"/>
    <mergeCell ref="B109:J109"/>
    <mergeCell ref="K109:N109"/>
    <mergeCell ref="O109:Q109"/>
    <mergeCell ref="R109:T109"/>
    <mergeCell ref="U109:W109"/>
    <mergeCell ref="B110:J110"/>
    <mergeCell ref="K110:N110"/>
    <mergeCell ref="O110:Q110"/>
    <mergeCell ref="R110:T110"/>
    <mergeCell ref="U110:W110"/>
    <mergeCell ref="B112:J112"/>
    <mergeCell ref="K112:N112"/>
    <mergeCell ref="O112:Q112"/>
    <mergeCell ref="R112:T112"/>
    <mergeCell ref="U112:W112"/>
    <mergeCell ref="U113:W113"/>
    <mergeCell ref="B114:J114"/>
    <mergeCell ref="K114:N114"/>
    <mergeCell ref="O114:Q114"/>
    <mergeCell ref="R114:T114"/>
    <mergeCell ref="U114:W114"/>
    <mergeCell ref="B113:J113"/>
    <mergeCell ref="K113:N113"/>
    <mergeCell ref="O113:Q113"/>
    <mergeCell ref="R113:T113"/>
    <mergeCell ref="U115:W115"/>
    <mergeCell ref="B116:J116"/>
    <mergeCell ref="K116:N116"/>
    <mergeCell ref="O116:Q116"/>
    <mergeCell ref="R116:T116"/>
    <mergeCell ref="U116:W116"/>
    <mergeCell ref="B115:J115"/>
    <mergeCell ref="K115:N115"/>
    <mergeCell ref="O115:Q115"/>
    <mergeCell ref="R115:T115"/>
    <mergeCell ref="U117:W117"/>
    <mergeCell ref="B118:J118"/>
    <mergeCell ref="K118:N118"/>
    <mergeCell ref="O118:Q118"/>
    <mergeCell ref="R118:T118"/>
    <mergeCell ref="U118:W118"/>
    <mergeCell ref="B117:J117"/>
    <mergeCell ref="K117:N117"/>
    <mergeCell ref="O117:Q117"/>
    <mergeCell ref="R117:T117"/>
    <mergeCell ref="U119:W119"/>
    <mergeCell ref="B120:J120"/>
    <mergeCell ref="K120:N120"/>
    <mergeCell ref="O120:Q120"/>
    <mergeCell ref="R120:T120"/>
    <mergeCell ref="U120:W120"/>
    <mergeCell ref="B119:J119"/>
    <mergeCell ref="K119:N119"/>
    <mergeCell ref="O119:Q119"/>
    <mergeCell ref="R119:T119"/>
    <mergeCell ref="U121:W121"/>
    <mergeCell ref="B122:J122"/>
    <mergeCell ref="K122:N122"/>
    <mergeCell ref="O122:Q122"/>
    <mergeCell ref="R122:T122"/>
    <mergeCell ref="U122:W122"/>
    <mergeCell ref="B121:J121"/>
    <mergeCell ref="K121:N121"/>
    <mergeCell ref="O121:Q121"/>
    <mergeCell ref="R121:T121"/>
    <mergeCell ref="U123:W123"/>
    <mergeCell ref="B124:J124"/>
    <mergeCell ref="K124:N124"/>
    <mergeCell ref="O124:Q124"/>
    <mergeCell ref="R124:T124"/>
    <mergeCell ref="U124:W124"/>
    <mergeCell ref="B123:J123"/>
    <mergeCell ref="K123:N123"/>
    <mergeCell ref="O123:Q123"/>
    <mergeCell ref="R123:T123"/>
    <mergeCell ref="U125:W125"/>
    <mergeCell ref="B126:J126"/>
    <mergeCell ref="K126:N126"/>
    <mergeCell ref="O126:Q126"/>
    <mergeCell ref="R126:T126"/>
    <mergeCell ref="U126:W126"/>
    <mergeCell ref="B125:J125"/>
    <mergeCell ref="K125:N125"/>
    <mergeCell ref="O125:Q125"/>
    <mergeCell ref="R125:T125"/>
    <mergeCell ref="U127:W127"/>
    <mergeCell ref="B111:J111"/>
    <mergeCell ref="K111:N111"/>
    <mergeCell ref="O111:Q111"/>
    <mergeCell ref="R111:T111"/>
    <mergeCell ref="U111:W111"/>
    <mergeCell ref="B127:J127"/>
    <mergeCell ref="K127:N127"/>
    <mergeCell ref="O127:Q127"/>
    <mergeCell ref="R127:T127"/>
    <mergeCell ref="A129:W129"/>
    <mergeCell ref="A130:W130"/>
    <mergeCell ref="A131:W131"/>
    <mergeCell ref="A132:W132"/>
    <mergeCell ref="A134:A135"/>
    <mergeCell ref="B134:J135"/>
    <mergeCell ref="K134:L135"/>
    <mergeCell ref="M134:N135"/>
    <mergeCell ref="O134:Q135"/>
    <mergeCell ref="R134:W134"/>
    <mergeCell ref="R135:T135"/>
    <mergeCell ref="U135:W135"/>
    <mergeCell ref="B136:J136"/>
    <mergeCell ref="K136:L136"/>
    <mergeCell ref="M136:N136"/>
    <mergeCell ref="O136:Q136"/>
    <mergeCell ref="B137:J137"/>
    <mergeCell ref="K137:L137"/>
    <mergeCell ref="M137:N137"/>
    <mergeCell ref="O137:Q137"/>
    <mergeCell ref="R166:T166"/>
    <mergeCell ref="U166:W166"/>
    <mergeCell ref="M140:N140"/>
    <mergeCell ref="O140:Q140"/>
    <mergeCell ref="R140:T140"/>
    <mergeCell ref="U140:W140"/>
    <mergeCell ref="R141:T141"/>
    <mergeCell ref="U141:W141"/>
    <mergeCell ref="M142:N142"/>
    <mergeCell ref="O142:Q142"/>
    <mergeCell ref="R136:T136"/>
    <mergeCell ref="U136:W136"/>
    <mergeCell ref="R137:T137"/>
    <mergeCell ref="U137:W137"/>
    <mergeCell ref="R167:T167"/>
    <mergeCell ref="U167:W167"/>
    <mergeCell ref="B166:J166"/>
    <mergeCell ref="K166:L166"/>
    <mergeCell ref="B167:J167"/>
    <mergeCell ref="K167:L167"/>
    <mergeCell ref="M167:N167"/>
    <mergeCell ref="O167:Q167"/>
    <mergeCell ref="M166:N166"/>
    <mergeCell ref="O166:Q166"/>
    <mergeCell ref="B138:J138"/>
    <mergeCell ref="K138:L138"/>
    <mergeCell ref="M138:N138"/>
    <mergeCell ref="O138:Q138"/>
    <mergeCell ref="B139:J139"/>
    <mergeCell ref="K139:L139"/>
    <mergeCell ref="M139:N139"/>
    <mergeCell ref="O139:Q139"/>
    <mergeCell ref="M141:N141"/>
    <mergeCell ref="O141:Q141"/>
    <mergeCell ref="R138:T138"/>
    <mergeCell ref="U138:W138"/>
    <mergeCell ref="R139:T139"/>
    <mergeCell ref="U139:W139"/>
    <mergeCell ref="B140:J140"/>
    <mergeCell ref="K140:L140"/>
    <mergeCell ref="B142:J142"/>
    <mergeCell ref="K142:L142"/>
    <mergeCell ref="B141:J141"/>
    <mergeCell ref="K141:L141"/>
    <mergeCell ref="B143:J143"/>
    <mergeCell ref="K143:L143"/>
    <mergeCell ref="M143:N143"/>
    <mergeCell ref="O143:Q143"/>
    <mergeCell ref="M144:N144"/>
    <mergeCell ref="O144:Q144"/>
    <mergeCell ref="R142:T142"/>
    <mergeCell ref="U142:W142"/>
    <mergeCell ref="R143:T143"/>
    <mergeCell ref="U143:W143"/>
    <mergeCell ref="R144:T144"/>
    <mergeCell ref="U144:W144"/>
    <mergeCell ref="B144:J144"/>
    <mergeCell ref="K144:L144"/>
    <mergeCell ref="B145:J145"/>
    <mergeCell ref="K145:L145"/>
    <mergeCell ref="B146:J146"/>
    <mergeCell ref="K146:L146"/>
    <mergeCell ref="R145:T145"/>
    <mergeCell ref="U145:W145"/>
    <mergeCell ref="M145:N145"/>
    <mergeCell ref="O145:Q145"/>
    <mergeCell ref="M146:N146"/>
    <mergeCell ref="O146:Q146"/>
    <mergeCell ref="B157:J157"/>
    <mergeCell ref="K157:L157"/>
    <mergeCell ref="M157:N157"/>
    <mergeCell ref="O157:Q157"/>
    <mergeCell ref="R158:T158"/>
    <mergeCell ref="U158:W158"/>
    <mergeCell ref="R146:T146"/>
    <mergeCell ref="U146:W146"/>
    <mergeCell ref="R157:T157"/>
    <mergeCell ref="U157:W157"/>
    <mergeCell ref="R148:T148"/>
    <mergeCell ref="U148:W148"/>
    <mergeCell ref="R151:T151"/>
    <mergeCell ref="U151:W151"/>
    <mergeCell ref="M147:N147"/>
    <mergeCell ref="O147:Q147"/>
    <mergeCell ref="R159:T159"/>
    <mergeCell ref="U159:W159"/>
    <mergeCell ref="M159:N159"/>
    <mergeCell ref="O159:Q159"/>
    <mergeCell ref="M158:N158"/>
    <mergeCell ref="O158:Q158"/>
    <mergeCell ref="R147:T147"/>
    <mergeCell ref="U147:W147"/>
    <mergeCell ref="B158:J158"/>
    <mergeCell ref="K158:L158"/>
    <mergeCell ref="B159:J159"/>
    <mergeCell ref="K159:L159"/>
    <mergeCell ref="B160:J160"/>
    <mergeCell ref="K160:L160"/>
    <mergeCell ref="M160:N160"/>
    <mergeCell ref="O160:Q160"/>
    <mergeCell ref="R162:T162"/>
    <mergeCell ref="U162:W162"/>
    <mergeCell ref="B161:J161"/>
    <mergeCell ref="K161:L161"/>
    <mergeCell ref="M161:N161"/>
    <mergeCell ref="O161:Q161"/>
    <mergeCell ref="R160:T160"/>
    <mergeCell ref="U160:W160"/>
    <mergeCell ref="R161:T161"/>
    <mergeCell ref="U161:W161"/>
    <mergeCell ref="R163:T163"/>
    <mergeCell ref="U163:W163"/>
    <mergeCell ref="B162:J162"/>
    <mergeCell ref="K162:L162"/>
    <mergeCell ref="B163:J163"/>
    <mergeCell ref="K163:L163"/>
    <mergeCell ref="M163:N163"/>
    <mergeCell ref="O163:Q163"/>
    <mergeCell ref="M162:N162"/>
    <mergeCell ref="O162:Q162"/>
    <mergeCell ref="O165:Q165"/>
    <mergeCell ref="R165:T165"/>
    <mergeCell ref="U165:W165"/>
    <mergeCell ref="B164:J164"/>
    <mergeCell ref="K164:L164"/>
    <mergeCell ref="M164:N164"/>
    <mergeCell ref="O164:Q164"/>
    <mergeCell ref="B148:J148"/>
    <mergeCell ref="K148:L148"/>
    <mergeCell ref="M148:N148"/>
    <mergeCell ref="O148:Q148"/>
    <mergeCell ref="B147:J147"/>
    <mergeCell ref="K147:L147"/>
    <mergeCell ref="R150:T150"/>
    <mergeCell ref="U150:W150"/>
    <mergeCell ref="B149:J149"/>
    <mergeCell ref="K149:L149"/>
    <mergeCell ref="M149:N149"/>
    <mergeCell ref="O149:Q149"/>
    <mergeCell ref="R149:T149"/>
    <mergeCell ref="U149:W149"/>
    <mergeCell ref="B150:J150"/>
    <mergeCell ref="K150:L150"/>
    <mergeCell ref="B151:J151"/>
    <mergeCell ref="K151:L151"/>
    <mergeCell ref="M151:N151"/>
    <mergeCell ref="O151:Q151"/>
    <mergeCell ref="M150:N150"/>
    <mergeCell ref="O150:Q150"/>
    <mergeCell ref="B152:J152"/>
    <mergeCell ref="K152:L152"/>
    <mergeCell ref="M152:N152"/>
    <mergeCell ref="O152:Q152"/>
    <mergeCell ref="R154:T154"/>
    <mergeCell ref="U154:W154"/>
    <mergeCell ref="B153:J153"/>
    <mergeCell ref="K153:L153"/>
    <mergeCell ref="M153:N153"/>
    <mergeCell ref="O153:Q153"/>
    <mergeCell ref="R152:T152"/>
    <mergeCell ref="U152:W152"/>
    <mergeCell ref="R153:T153"/>
    <mergeCell ref="U153:W153"/>
    <mergeCell ref="R155:T155"/>
    <mergeCell ref="U155:W155"/>
    <mergeCell ref="B154:J154"/>
    <mergeCell ref="K154:L154"/>
    <mergeCell ref="B155:J155"/>
    <mergeCell ref="K155:L155"/>
    <mergeCell ref="M155:N155"/>
    <mergeCell ref="O155:Q155"/>
    <mergeCell ref="M154:N154"/>
    <mergeCell ref="O154:Q154"/>
    <mergeCell ref="U170:W170"/>
    <mergeCell ref="B156:J156"/>
    <mergeCell ref="K156:L156"/>
    <mergeCell ref="M156:N156"/>
    <mergeCell ref="O156:Q156"/>
    <mergeCell ref="R164:T164"/>
    <mergeCell ref="U164:W164"/>
    <mergeCell ref="B165:J165"/>
    <mergeCell ref="K165:L165"/>
    <mergeCell ref="M165:N165"/>
    <mergeCell ref="M171:N171"/>
    <mergeCell ref="O171:Q171"/>
    <mergeCell ref="R156:T156"/>
    <mergeCell ref="U156:W156"/>
    <mergeCell ref="A169:W169"/>
    <mergeCell ref="B170:J170"/>
    <mergeCell ref="K170:L170"/>
    <mergeCell ref="M170:N170"/>
    <mergeCell ref="O170:Q170"/>
    <mergeCell ref="R170:T170"/>
    <mergeCell ref="R171:T171"/>
    <mergeCell ref="U171:W171"/>
    <mergeCell ref="B172:J172"/>
    <mergeCell ref="K172:L172"/>
    <mergeCell ref="M172:N172"/>
    <mergeCell ref="O172:Q172"/>
    <mergeCell ref="R172:T172"/>
    <mergeCell ref="U172:W172"/>
    <mergeCell ref="B171:J171"/>
    <mergeCell ref="K171:L171"/>
    <mergeCell ref="A173:W173"/>
    <mergeCell ref="B175:J175"/>
    <mergeCell ref="K175:L175"/>
    <mergeCell ref="M175:N175"/>
    <mergeCell ref="O175:Q175"/>
    <mergeCell ref="R175:T175"/>
    <mergeCell ref="U175:W175"/>
    <mergeCell ref="B174:J174"/>
    <mergeCell ref="K174:L174"/>
    <mergeCell ref="M174:N174"/>
    <mergeCell ref="B176:J176"/>
    <mergeCell ref="K176:L176"/>
    <mergeCell ref="M176:N176"/>
    <mergeCell ref="O176:Q176"/>
    <mergeCell ref="B177:J177"/>
    <mergeCell ref="K177:L177"/>
    <mergeCell ref="M177:N177"/>
    <mergeCell ref="O177:Q177"/>
    <mergeCell ref="R176:T176"/>
    <mergeCell ref="U176:W176"/>
    <mergeCell ref="R177:T177"/>
    <mergeCell ref="U177:W177"/>
    <mergeCell ref="B180:J180"/>
    <mergeCell ref="K180:L180"/>
    <mergeCell ref="M180:N180"/>
    <mergeCell ref="O180:Q180"/>
    <mergeCell ref="B178:J178"/>
    <mergeCell ref="K178:L178"/>
    <mergeCell ref="R179:T179"/>
    <mergeCell ref="U179:W179"/>
    <mergeCell ref="M178:N178"/>
    <mergeCell ref="O178:Q178"/>
    <mergeCell ref="R178:T178"/>
    <mergeCell ref="U178:W178"/>
    <mergeCell ref="R180:T180"/>
    <mergeCell ref="U180:W180"/>
    <mergeCell ref="R181:T181"/>
    <mergeCell ref="U181:W181"/>
    <mergeCell ref="B183:J183"/>
    <mergeCell ref="K183:L183"/>
    <mergeCell ref="M183:N183"/>
    <mergeCell ref="O183:Q183"/>
    <mergeCell ref="R182:T182"/>
    <mergeCell ref="U182:W182"/>
    <mergeCell ref="B181:J181"/>
    <mergeCell ref="K181:L181"/>
    <mergeCell ref="B182:J182"/>
    <mergeCell ref="K182:L182"/>
    <mergeCell ref="M182:N182"/>
    <mergeCell ref="O182:Q182"/>
    <mergeCell ref="M181:N181"/>
    <mergeCell ref="O181:Q181"/>
    <mergeCell ref="O174:Q174"/>
    <mergeCell ref="R174:T174"/>
    <mergeCell ref="U174:W174"/>
    <mergeCell ref="A185:W185"/>
    <mergeCell ref="R183:T183"/>
    <mergeCell ref="U183:W183"/>
    <mergeCell ref="B179:J179"/>
    <mergeCell ref="K179:L179"/>
    <mergeCell ref="M179:N179"/>
    <mergeCell ref="O179:Q179"/>
    <mergeCell ref="A186:W186"/>
    <mergeCell ref="A187:W187"/>
    <mergeCell ref="A188:W188"/>
    <mergeCell ref="A190:A191"/>
    <mergeCell ref="B190:H191"/>
    <mergeCell ref="I190:J191"/>
    <mergeCell ref="K190:L191"/>
    <mergeCell ref="M190:O191"/>
    <mergeCell ref="P190:Q191"/>
    <mergeCell ref="R190:W190"/>
    <mergeCell ref="R191:T191"/>
    <mergeCell ref="U191:W191"/>
    <mergeCell ref="B192:H192"/>
    <mergeCell ref="I192:J192"/>
    <mergeCell ref="K192:L192"/>
    <mergeCell ref="M192:O192"/>
    <mergeCell ref="P192:Q192"/>
    <mergeCell ref="R192:T192"/>
    <mergeCell ref="U192:W192"/>
    <mergeCell ref="B193:H193"/>
    <mergeCell ref="I193:J193"/>
    <mergeCell ref="K193:L193"/>
    <mergeCell ref="M193:O193"/>
    <mergeCell ref="P193:Q193"/>
    <mergeCell ref="R193:T193"/>
    <mergeCell ref="U193:W193"/>
    <mergeCell ref="B194:H194"/>
    <mergeCell ref="I194:J194"/>
    <mergeCell ref="K194:L194"/>
    <mergeCell ref="M194:O194"/>
    <mergeCell ref="P194:Q194"/>
    <mergeCell ref="R194:T194"/>
    <mergeCell ref="U194:W194"/>
    <mergeCell ref="B195:H195"/>
    <mergeCell ref="I195:J195"/>
    <mergeCell ref="K195:L195"/>
    <mergeCell ref="M195:O195"/>
    <mergeCell ref="P195:Q195"/>
    <mergeCell ref="R195:T195"/>
    <mergeCell ref="U195:W195"/>
    <mergeCell ref="B196:H196"/>
    <mergeCell ref="I196:J196"/>
    <mergeCell ref="K196:L196"/>
    <mergeCell ref="M196:O196"/>
    <mergeCell ref="P196:Q196"/>
    <mergeCell ref="R196:T196"/>
    <mergeCell ref="U196:W196"/>
    <mergeCell ref="B197:H197"/>
    <mergeCell ref="I197:J197"/>
    <mergeCell ref="K197:L197"/>
    <mergeCell ref="M197:O197"/>
    <mergeCell ref="P197:Q197"/>
    <mergeCell ref="R197:T197"/>
    <mergeCell ref="U197:W197"/>
    <mergeCell ref="B198:H198"/>
    <mergeCell ref="I198:J198"/>
    <mergeCell ref="K198:L198"/>
    <mergeCell ref="M198:O198"/>
    <mergeCell ref="P198:Q198"/>
    <mergeCell ref="R198:T198"/>
    <mergeCell ref="U198:W198"/>
    <mergeCell ref="R199:T199"/>
    <mergeCell ref="U199:W199"/>
    <mergeCell ref="A201:AG201"/>
    <mergeCell ref="A202:AG202"/>
    <mergeCell ref="B199:J199"/>
    <mergeCell ref="K199:L199"/>
    <mergeCell ref="M199:N199"/>
    <mergeCell ref="O199:Q199"/>
    <mergeCell ref="A203:AG203"/>
    <mergeCell ref="A204:P204"/>
    <mergeCell ref="Q204:R204"/>
    <mergeCell ref="S204:AG204"/>
    <mergeCell ref="A206:A208"/>
    <mergeCell ref="B206:F208"/>
    <mergeCell ref="G206:AD206"/>
    <mergeCell ref="AE206:AG208"/>
    <mergeCell ref="G207:I208"/>
    <mergeCell ref="J207:M208"/>
    <mergeCell ref="N207:O208"/>
    <mergeCell ref="P207:R208"/>
    <mergeCell ref="S207:U208"/>
    <mergeCell ref="V207:X208"/>
    <mergeCell ref="Y207:AA208"/>
    <mergeCell ref="AB207:AD208"/>
    <mergeCell ref="B209:F209"/>
    <mergeCell ref="G209:I209"/>
    <mergeCell ref="J209:M209"/>
    <mergeCell ref="N209:O209"/>
    <mergeCell ref="P209:R209"/>
    <mergeCell ref="S209:U209"/>
    <mergeCell ref="V209:X209"/>
    <mergeCell ref="Y209:AA209"/>
    <mergeCell ref="P210:R210"/>
    <mergeCell ref="S210:U210"/>
    <mergeCell ref="V210:X210"/>
    <mergeCell ref="Y210:AA210"/>
    <mergeCell ref="B210:F210"/>
    <mergeCell ref="G210:I210"/>
    <mergeCell ref="J210:M210"/>
    <mergeCell ref="N210:O210"/>
    <mergeCell ref="AB210:AD210"/>
    <mergeCell ref="AE210:AG210"/>
    <mergeCell ref="AB209:AD209"/>
    <mergeCell ref="AE209:AG209"/>
    <mergeCell ref="V221:X222"/>
    <mergeCell ref="F222:G222"/>
    <mergeCell ref="H222:I222"/>
    <mergeCell ref="J222:K222"/>
    <mergeCell ref="L222:M222"/>
    <mergeCell ref="N222:O222"/>
    <mergeCell ref="P222:Q222"/>
    <mergeCell ref="R223:S223"/>
    <mergeCell ref="A221:A222"/>
    <mergeCell ref="B221:E222"/>
    <mergeCell ref="F221:U221"/>
    <mergeCell ref="R224:S224"/>
    <mergeCell ref="R222:S222"/>
    <mergeCell ref="T222:U222"/>
    <mergeCell ref="B223:E223"/>
    <mergeCell ref="F223:G223"/>
    <mergeCell ref="H223:I223"/>
    <mergeCell ref="J223:K223"/>
    <mergeCell ref="L223:M223"/>
    <mergeCell ref="N223:O223"/>
    <mergeCell ref="P223:Q223"/>
    <mergeCell ref="J224:K224"/>
    <mergeCell ref="L224:M224"/>
    <mergeCell ref="N224:O224"/>
    <mergeCell ref="P224:Q224"/>
    <mergeCell ref="T224:U224"/>
    <mergeCell ref="V224:X224"/>
    <mergeCell ref="A94:X94"/>
    <mergeCell ref="A95:X95"/>
    <mergeCell ref="A96:X96"/>
    <mergeCell ref="T223:U223"/>
    <mergeCell ref="V223:X223"/>
    <mergeCell ref="B224:E224"/>
    <mergeCell ref="F224:G224"/>
    <mergeCell ref="H224:I224"/>
  </mergeCells>
  <printOptions/>
  <pageMargins left="0.7874015748031497" right="0.3937007874015748" top="0.984251968503937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124"/>
  <sheetViews>
    <sheetView workbookViewId="0" topLeftCell="A83">
      <selection activeCell="Z115" sqref="Z115"/>
    </sheetView>
  </sheetViews>
  <sheetFormatPr defaultColWidth="9.00390625" defaultRowHeight="12.75"/>
  <cols>
    <col min="1" max="16384" width="3.75390625" style="0" customWidth="1"/>
  </cols>
  <sheetData>
    <row r="1" spans="1:23" ht="15.75">
      <c r="A1" s="86" t="s">
        <v>1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</row>
    <row r="2" spans="1:23" ht="26.25" customHeight="1">
      <c r="A2" s="57" t="s">
        <v>108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</row>
    <row r="3" spans="1:23" ht="12.75">
      <c r="A3" s="63" t="s">
        <v>109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 t="s">
        <v>110</v>
      </c>
      <c r="T3" s="63"/>
      <c r="U3" s="63"/>
      <c r="V3" s="63"/>
      <c r="W3" s="63"/>
    </row>
    <row r="4" spans="1:23" ht="12.75">
      <c r="A4" s="32" t="s">
        <v>111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4"/>
      <c r="S4" s="42">
        <v>1.3</v>
      </c>
      <c r="T4" s="42"/>
      <c r="U4" s="42"/>
      <c r="V4" s="42"/>
      <c r="W4" s="42"/>
    </row>
    <row r="5" spans="1:23" ht="12.75">
      <c r="A5" s="64" t="s">
        <v>113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88">
        <v>0.143</v>
      </c>
      <c r="T5" s="88"/>
      <c r="U5" s="88"/>
      <c r="V5" s="88"/>
      <c r="W5" s="88"/>
    </row>
    <row r="6" spans="1:23" ht="12.75">
      <c r="A6" s="64" t="s">
        <v>114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88">
        <v>0.37</v>
      </c>
      <c r="T6" s="88"/>
      <c r="U6" s="88"/>
      <c r="V6" s="88"/>
      <c r="W6" s="88"/>
    </row>
    <row r="7" spans="1:23" ht="12.75">
      <c r="A7" s="64" t="s">
        <v>106</v>
      </c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88">
        <v>0</v>
      </c>
      <c r="T7" s="88"/>
      <c r="U7" s="88"/>
      <c r="V7" s="88"/>
      <c r="W7" s="88"/>
    </row>
    <row r="8" spans="1:23" ht="12.75">
      <c r="A8" s="64" t="s">
        <v>115</v>
      </c>
      <c r="B8" s="64"/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21"/>
      <c r="T8" s="21"/>
      <c r="U8" s="21"/>
      <c r="V8" s="21"/>
      <c r="W8" s="21"/>
    </row>
    <row r="9" spans="1:23" ht="12.75">
      <c r="A9" s="64" t="s">
        <v>116</v>
      </c>
      <c r="B9" s="64"/>
      <c r="C9" s="64"/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42">
        <v>1.15</v>
      </c>
      <c r="T9" s="42"/>
      <c r="U9" s="42"/>
      <c r="V9" s="42"/>
      <c r="W9" s="42"/>
    </row>
    <row r="10" spans="1:23" ht="12.75">
      <c r="A10" s="64" t="s">
        <v>117</v>
      </c>
      <c r="B10" s="64"/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42">
        <v>1.1</v>
      </c>
      <c r="T10" s="42"/>
      <c r="U10" s="42"/>
      <c r="V10" s="42"/>
      <c r="W10" s="42"/>
    </row>
    <row r="11" spans="1:23" ht="12.75">
      <c r="A11" s="64" t="s">
        <v>118</v>
      </c>
      <c r="B11" s="64"/>
      <c r="C11" s="64"/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88">
        <v>0.28</v>
      </c>
      <c r="T11" s="88"/>
      <c r="U11" s="88"/>
      <c r="V11" s="88"/>
      <c r="W11" s="88"/>
    </row>
    <row r="12" spans="1:23" ht="12.75">
      <c r="A12" s="64" t="s">
        <v>119</v>
      </c>
      <c r="B12" s="64"/>
      <c r="C12" s="64"/>
      <c r="D12" s="64"/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88">
        <v>0.14</v>
      </c>
      <c r="T12" s="88"/>
      <c r="U12" s="88"/>
      <c r="V12" s="88"/>
      <c r="W12" s="88"/>
    </row>
    <row r="13" spans="1:23" ht="12.75">
      <c r="A13" s="64" t="s">
        <v>105</v>
      </c>
      <c r="B13" s="64"/>
      <c r="C13" s="64"/>
      <c r="D13" s="64"/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64"/>
      <c r="S13" s="21">
        <v>25.4</v>
      </c>
      <c r="T13" s="21"/>
      <c r="U13" s="21"/>
      <c r="V13" s="21"/>
      <c r="W13" s="21"/>
    </row>
    <row r="14" spans="1:23" ht="12.75">
      <c r="A14" s="57" t="s">
        <v>120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</row>
    <row r="15" spans="1:23" ht="12.75">
      <c r="A15" s="57" t="s">
        <v>121</v>
      </c>
      <c r="B15" s="57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</row>
    <row r="16" spans="1:23" ht="12.75">
      <c r="A16" s="57" t="s">
        <v>38</v>
      </c>
      <c r="B16" s="57"/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7"/>
      <c r="V16" s="57"/>
      <c r="W16" s="57"/>
    </row>
    <row r="17" spans="1:23" ht="12.75">
      <c r="A17" s="57" t="s">
        <v>107</v>
      </c>
      <c r="B17" s="57"/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</row>
    <row r="18" spans="1:23" ht="12.75">
      <c r="A18" s="45" t="s">
        <v>122</v>
      </c>
      <c r="B18" s="23" t="s">
        <v>128</v>
      </c>
      <c r="C18" s="17"/>
      <c r="D18" s="17"/>
      <c r="E18" s="17"/>
      <c r="F18" s="17"/>
      <c r="G18" s="17"/>
      <c r="H18" s="17"/>
      <c r="I18" s="17"/>
      <c r="J18" s="18"/>
      <c r="K18" s="23" t="s">
        <v>127</v>
      </c>
      <c r="L18" s="17"/>
      <c r="M18" s="17"/>
      <c r="N18" s="18"/>
      <c r="O18" s="23" t="s">
        <v>126</v>
      </c>
      <c r="P18" s="17"/>
      <c r="Q18" s="18"/>
      <c r="R18" s="22" t="s">
        <v>125</v>
      </c>
      <c r="S18" s="26"/>
      <c r="T18" s="26"/>
      <c r="U18" s="26"/>
      <c r="V18" s="26"/>
      <c r="W18" s="27"/>
    </row>
    <row r="19" spans="1:23" ht="12.75">
      <c r="A19" s="46"/>
      <c r="B19" s="48"/>
      <c r="C19" s="49"/>
      <c r="D19" s="49"/>
      <c r="E19" s="49"/>
      <c r="F19" s="49"/>
      <c r="G19" s="49"/>
      <c r="H19" s="49"/>
      <c r="I19" s="49"/>
      <c r="J19" s="50"/>
      <c r="K19" s="48"/>
      <c r="L19" s="49"/>
      <c r="M19" s="49"/>
      <c r="N19" s="50"/>
      <c r="O19" s="48"/>
      <c r="P19" s="49"/>
      <c r="Q19" s="50"/>
      <c r="R19" s="23" t="s">
        <v>123</v>
      </c>
      <c r="S19" s="17"/>
      <c r="T19" s="18"/>
      <c r="U19" s="23" t="s">
        <v>124</v>
      </c>
      <c r="V19" s="17"/>
      <c r="W19" s="18"/>
    </row>
    <row r="20" spans="1:23" ht="27" customHeight="1">
      <c r="A20" s="47"/>
      <c r="B20" s="19"/>
      <c r="C20" s="38"/>
      <c r="D20" s="38"/>
      <c r="E20" s="38"/>
      <c r="F20" s="38"/>
      <c r="G20" s="38"/>
      <c r="H20" s="38"/>
      <c r="I20" s="38"/>
      <c r="J20" s="39"/>
      <c r="K20" s="19"/>
      <c r="L20" s="38"/>
      <c r="M20" s="38"/>
      <c r="N20" s="39"/>
      <c r="O20" s="19"/>
      <c r="P20" s="38"/>
      <c r="Q20" s="39"/>
      <c r="R20" s="19"/>
      <c r="S20" s="38"/>
      <c r="T20" s="39"/>
      <c r="U20" s="19"/>
      <c r="V20" s="38"/>
      <c r="W20" s="39"/>
    </row>
    <row r="21" spans="1:23" ht="12.75">
      <c r="A21" s="4">
        <v>1</v>
      </c>
      <c r="B21" s="43">
        <v>2</v>
      </c>
      <c r="C21" s="43"/>
      <c r="D21" s="43"/>
      <c r="E21" s="43"/>
      <c r="F21" s="43"/>
      <c r="G21" s="43"/>
      <c r="H21" s="43"/>
      <c r="I21" s="43"/>
      <c r="J21" s="43"/>
      <c r="K21" s="43">
        <v>3</v>
      </c>
      <c r="L21" s="43"/>
      <c r="M21" s="43"/>
      <c r="N21" s="43"/>
      <c r="O21" s="43">
        <v>4</v>
      </c>
      <c r="P21" s="43"/>
      <c r="Q21" s="43"/>
      <c r="R21" s="43">
        <v>5</v>
      </c>
      <c r="S21" s="43"/>
      <c r="T21" s="43"/>
      <c r="U21" s="43">
        <v>6</v>
      </c>
      <c r="V21" s="43"/>
      <c r="W21" s="43"/>
    </row>
    <row r="22" spans="1:23" ht="28.5" customHeight="1">
      <c r="A22" s="79">
        <v>1</v>
      </c>
      <c r="B22" s="82" t="s">
        <v>5</v>
      </c>
      <c r="C22" s="33"/>
      <c r="D22" s="33"/>
      <c r="E22" s="33"/>
      <c r="F22" s="33"/>
      <c r="G22" s="33"/>
      <c r="H22" s="33"/>
      <c r="I22" s="33"/>
      <c r="J22" s="34"/>
      <c r="K22" s="76">
        <v>0.2</v>
      </c>
      <c r="L22" s="76"/>
      <c r="M22" s="76"/>
      <c r="N22" s="76"/>
      <c r="O22" s="76">
        <f>29.35*6</f>
        <v>176.10000000000002</v>
      </c>
      <c r="P22" s="76"/>
      <c r="Q22" s="76"/>
      <c r="R22" s="76">
        <f>K22*O22</f>
        <v>35.220000000000006</v>
      </c>
      <c r="S22" s="76"/>
      <c r="T22" s="76"/>
      <c r="U22" s="76">
        <f>R22*$S$4</f>
        <v>45.78600000000001</v>
      </c>
      <c r="V22" s="76"/>
      <c r="W22" s="76"/>
    </row>
    <row r="23" spans="1:23" ht="12.75">
      <c r="A23" s="80"/>
      <c r="B23" s="72" t="s">
        <v>6</v>
      </c>
      <c r="C23" s="73"/>
      <c r="D23" s="73"/>
      <c r="E23" s="73"/>
      <c r="F23" s="73"/>
      <c r="G23" s="73"/>
      <c r="H23" s="73"/>
      <c r="I23" s="73"/>
      <c r="J23" s="74"/>
      <c r="K23" s="76">
        <v>0.2</v>
      </c>
      <c r="L23" s="76"/>
      <c r="M23" s="76"/>
      <c r="N23" s="76"/>
      <c r="O23" s="76">
        <f>22.91*6</f>
        <v>137.46</v>
      </c>
      <c r="P23" s="76"/>
      <c r="Q23" s="76"/>
      <c r="R23" s="76">
        <f>K23*O23</f>
        <v>27.492000000000004</v>
      </c>
      <c r="S23" s="76"/>
      <c r="T23" s="76"/>
      <c r="U23" s="76">
        <f>R23*$S$4</f>
        <v>35.73960000000001</v>
      </c>
      <c r="V23" s="76"/>
      <c r="W23" s="76"/>
    </row>
    <row r="24" spans="1:23" ht="12.75">
      <c r="A24" s="80"/>
      <c r="B24" s="72" t="s">
        <v>39</v>
      </c>
      <c r="C24" s="73"/>
      <c r="D24" s="73"/>
      <c r="E24" s="73"/>
      <c r="F24" s="73"/>
      <c r="G24" s="73"/>
      <c r="H24" s="73"/>
      <c r="I24" s="73"/>
      <c r="J24" s="74"/>
      <c r="K24" s="75">
        <v>0.024</v>
      </c>
      <c r="L24" s="75"/>
      <c r="M24" s="75"/>
      <c r="N24" s="75"/>
      <c r="O24" s="76">
        <f>22.91*6</f>
        <v>137.46</v>
      </c>
      <c r="P24" s="76"/>
      <c r="Q24" s="76"/>
      <c r="R24" s="76">
        <f>K24*O24</f>
        <v>3.29904</v>
      </c>
      <c r="S24" s="76"/>
      <c r="T24" s="76"/>
      <c r="U24" s="76">
        <f>R24*$S$4</f>
        <v>4.288752000000001</v>
      </c>
      <c r="V24" s="76"/>
      <c r="W24" s="76"/>
    </row>
    <row r="25" spans="1:23" ht="12.75">
      <c r="A25" s="80"/>
      <c r="B25" s="64" t="s">
        <v>7</v>
      </c>
      <c r="C25" s="64"/>
      <c r="D25" s="64"/>
      <c r="E25" s="64"/>
      <c r="F25" s="64"/>
      <c r="G25" s="64"/>
      <c r="H25" s="64"/>
      <c r="I25" s="64"/>
      <c r="J25" s="64"/>
      <c r="K25" s="68">
        <v>0.016</v>
      </c>
      <c r="L25" s="68"/>
      <c r="M25" s="68"/>
      <c r="N25" s="68"/>
      <c r="O25" s="42">
        <f>22.91*6</f>
        <v>137.46</v>
      </c>
      <c r="P25" s="42"/>
      <c r="Q25" s="42"/>
      <c r="R25" s="76">
        <f>K25*O25</f>
        <v>2.19936</v>
      </c>
      <c r="S25" s="76"/>
      <c r="T25" s="76"/>
      <c r="U25" s="76">
        <f>R25*$S$4</f>
        <v>2.859168</v>
      </c>
      <c r="V25" s="76"/>
      <c r="W25" s="76"/>
    </row>
    <row r="26" spans="1:23" ht="12.75">
      <c r="A26" s="80"/>
      <c r="B26" s="67" t="s">
        <v>134</v>
      </c>
      <c r="C26" s="67"/>
      <c r="D26" s="67"/>
      <c r="E26" s="67"/>
      <c r="F26" s="67"/>
      <c r="G26" s="67"/>
      <c r="H26" s="67"/>
      <c r="I26" s="67"/>
      <c r="J26" s="67"/>
      <c r="K26" s="77">
        <f>SUM(K22:N25)</f>
        <v>0.44000000000000006</v>
      </c>
      <c r="L26" s="77"/>
      <c r="M26" s="77"/>
      <c r="N26" s="77"/>
      <c r="O26" s="77" t="s">
        <v>133</v>
      </c>
      <c r="P26" s="77"/>
      <c r="Q26" s="77"/>
      <c r="R26" s="78">
        <f>SUM(R22:T25)</f>
        <v>68.2104</v>
      </c>
      <c r="S26" s="78"/>
      <c r="T26" s="78"/>
      <c r="U26" s="78">
        <f>SUM(U22:W25)</f>
        <v>88.67352000000002</v>
      </c>
      <c r="V26" s="78"/>
      <c r="W26" s="78"/>
    </row>
    <row r="27" spans="1:23" ht="12.75">
      <c r="A27" s="80"/>
      <c r="B27" s="64" t="s">
        <v>40</v>
      </c>
      <c r="C27" s="64"/>
      <c r="D27" s="64"/>
      <c r="E27" s="64"/>
      <c r="F27" s="64"/>
      <c r="G27" s="64"/>
      <c r="H27" s="64"/>
      <c r="I27" s="64"/>
      <c r="J27" s="64"/>
      <c r="K27" s="42">
        <v>0.2</v>
      </c>
      <c r="L27" s="42"/>
      <c r="M27" s="42"/>
      <c r="N27" s="42"/>
      <c r="O27" s="42">
        <f>19.34*6</f>
        <v>116.03999999999999</v>
      </c>
      <c r="P27" s="42"/>
      <c r="Q27" s="42"/>
      <c r="R27" s="76">
        <f aca="true" t="shared" si="0" ref="R27:R32">K27*O27</f>
        <v>23.208</v>
      </c>
      <c r="S27" s="76"/>
      <c r="T27" s="76"/>
      <c r="U27" s="76">
        <f aca="true" t="shared" si="1" ref="U27:U32">R27*$S$4</f>
        <v>30.170399999999997</v>
      </c>
      <c r="V27" s="76"/>
      <c r="W27" s="76"/>
    </row>
    <row r="28" spans="1:23" ht="12.75">
      <c r="A28" s="80"/>
      <c r="B28" s="64" t="s">
        <v>41</v>
      </c>
      <c r="C28" s="64"/>
      <c r="D28" s="64"/>
      <c r="E28" s="64"/>
      <c r="F28" s="64"/>
      <c r="G28" s="64"/>
      <c r="H28" s="64"/>
      <c r="I28" s="64"/>
      <c r="J28" s="64"/>
      <c r="K28" s="42">
        <v>0.2</v>
      </c>
      <c r="L28" s="42"/>
      <c r="M28" s="42"/>
      <c r="N28" s="42"/>
      <c r="O28" s="42">
        <f>13.38*6</f>
        <v>80.28</v>
      </c>
      <c r="P28" s="42"/>
      <c r="Q28" s="42"/>
      <c r="R28" s="76">
        <f t="shared" si="0"/>
        <v>16.056</v>
      </c>
      <c r="S28" s="76"/>
      <c r="T28" s="76"/>
      <c r="U28" s="76">
        <f t="shared" si="1"/>
        <v>20.8728</v>
      </c>
      <c r="V28" s="76"/>
      <c r="W28" s="76"/>
    </row>
    <row r="29" spans="1:23" ht="12.75">
      <c r="A29" s="80"/>
      <c r="B29" s="64" t="s">
        <v>42</v>
      </c>
      <c r="C29" s="64"/>
      <c r="D29" s="64"/>
      <c r="E29" s="64"/>
      <c r="F29" s="64"/>
      <c r="G29" s="64"/>
      <c r="H29" s="64"/>
      <c r="I29" s="64"/>
      <c r="J29" s="64"/>
      <c r="K29" s="68">
        <v>0.143</v>
      </c>
      <c r="L29" s="68"/>
      <c r="M29" s="68"/>
      <c r="N29" s="68"/>
      <c r="O29" s="42">
        <f>15.35*6</f>
        <v>92.1</v>
      </c>
      <c r="P29" s="42"/>
      <c r="Q29" s="42"/>
      <c r="R29" s="76">
        <f t="shared" si="0"/>
        <v>13.170299999999997</v>
      </c>
      <c r="S29" s="76"/>
      <c r="T29" s="76"/>
      <c r="U29" s="76">
        <f t="shared" si="1"/>
        <v>17.121389999999998</v>
      </c>
      <c r="V29" s="76"/>
      <c r="W29" s="76"/>
    </row>
    <row r="30" spans="1:23" ht="12.75">
      <c r="A30" s="80"/>
      <c r="B30" s="64" t="s">
        <v>43</v>
      </c>
      <c r="C30" s="64"/>
      <c r="D30" s="64"/>
      <c r="E30" s="64"/>
      <c r="F30" s="64"/>
      <c r="G30" s="64"/>
      <c r="H30" s="64"/>
      <c r="I30" s="64"/>
      <c r="J30" s="64"/>
      <c r="K30" s="42">
        <v>1</v>
      </c>
      <c r="L30" s="42"/>
      <c r="M30" s="42"/>
      <c r="N30" s="42"/>
      <c r="O30" s="42">
        <f>19.34*6</f>
        <v>116.03999999999999</v>
      </c>
      <c r="P30" s="42"/>
      <c r="Q30" s="42"/>
      <c r="R30" s="76">
        <f t="shared" si="0"/>
        <v>116.03999999999999</v>
      </c>
      <c r="S30" s="76"/>
      <c r="T30" s="76"/>
      <c r="U30" s="76">
        <f t="shared" si="1"/>
        <v>150.852</v>
      </c>
      <c r="V30" s="76"/>
      <c r="W30" s="76"/>
    </row>
    <row r="31" spans="1:23" ht="12.75">
      <c r="A31" s="80"/>
      <c r="B31" s="64" t="s">
        <v>44</v>
      </c>
      <c r="C31" s="64"/>
      <c r="D31" s="64"/>
      <c r="E31" s="64"/>
      <c r="F31" s="64"/>
      <c r="G31" s="64"/>
      <c r="H31" s="64"/>
      <c r="I31" s="64"/>
      <c r="J31" s="64"/>
      <c r="K31" s="42">
        <v>0.12</v>
      </c>
      <c r="L31" s="42"/>
      <c r="M31" s="42"/>
      <c r="N31" s="42"/>
      <c r="O31" s="42">
        <f>15.35*6</f>
        <v>92.1</v>
      </c>
      <c r="P31" s="42"/>
      <c r="Q31" s="42"/>
      <c r="R31" s="76">
        <f t="shared" si="0"/>
        <v>11.052</v>
      </c>
      <c r="S31" s="76"/>
      <c r="T31" s="76"/>
      <c r="U31" s="76">
        <f t="shared" si="1"/>
        <v>14.3676</v>
      </c>
      <c r="V31" s="76"/>
      <c r="W31" s="76"/>
    </row>
    <row r="32" spans="1:23" ht="12.75">
      <c r="A32" s="80"/>
      <c r="B32" s="64" t="s">
        <v>45</v>
      </c>
      <c r="C32" s="64"/>
      <c r="D32" s="64"/>
      <c r="E32" s="64"/>
      <c r="F32" s="64"/>
      <c r="G32" s="64"/>
      <c r="H32" s="64"/>
      <c r="I32" s="64"/>
      <c r="J32" s="64"/>
      <c r="K32" s="42">
        <v>1</v>
      </c>
      <c r="L32" s="42"/>
      <c r="M32" s="42"/>
      <c r="N32" s="42"/>
      <c r="O32" s="42">
        <f>17.42*6</f>
        <v>104.52000000000001</v>
      </c>
      <c r="P32" s="42"/>
      <c r="Q32" s="42"/>
      <c r="R32" s="76">
        <f t="shared" si="0"/>
        <v>104.52000000000001</v>
      </c>
      <c r="S32" s="76"/>
      <c r="T32" s="76"/>
      <c r="U32" s="76">
        <f t="shared" si="1"/>
        <v>135.876</v>
      </c>
      <c r="V32" s="76"/>
      <c r="W32" s="76"/>
    </row>
    <row r="33" spans="1:23" ht="12.75" hidden="1">
      <c r="A33" s="80"/>
      <c r="B33" s="64"/>
      <c r="C33" s="64"/>
      <c r="D33" s="64"/>
      <c r="E33" s="64"/>
      <c r="F33" s="64"/>
      <c r="G33" s="64"/>
      <c r="H33" s="64"/>
      <c r="I33" s="64"/>
      <c r="J33" s="64"/>
      <c r="K33" s="42"/>
      <c r="L33" s="42"/>
      <c r="M33" s="42"/>
      <c r="N33" s="42"/>
      <c r="O33" s="42"/>
      <c r="P33" s="42"/>
      <c r="Q33" s="42"/>
      <c r="R33" s="76"/>
      <c r="S33" s="76"/>
      <c r="T33" s="76"/>
      <c r="U33" s="76"/>
      <c r="V33" s="76"/>
      <c r="W33" s="76"/>
    </row>
    <row r="34" spans="1:23" ht="12.75" hidden="1">
      <c r="A34" s="80"/>
      <c r="B34" s="64"/>
      <c r="C34" s="64"/>
      <c r="D34" s="64"/>
      <c r="E34" s="64"/>
      <c r="F34" s="64"/>
      <c r="G34" s="64"/>
      <c r="H34" s="64"/>
      <c r="I34" s="64"/>
      <c r="J34" s="64"/>
      <c r="K34" s="42"/>
      <c r="L34" s="42"/>
      <c r="M34" s="42"/>
      <c r="N34" s="42"/>
      <c r="O34" s="42"/>
      <c r="P34" s="42"/>
      <c r="Q34" s="42"/>
      <c r="R34" s="76"/>
      <c r="S34" s="76"/>
      <c r="T34" s="76"/>
      <c r="U34" s="76"/>
      <c r="V34" s="76"/>
      <c r="W34" s="76"/>
    </row>
    <row r="35" spans="1:23" ht="12.75">
      <c r="A35" s="81"/>
      <c r="B35" s="67" t="s">
        <v>135</v>
      </c>
      <c r="C35" s="67"/>
      <c r="D35" s="67"/>
      <c r="E35" s="67"/>
      <c r="F35" s="67"/>
      <c r="G35" s="67"/>
      <c r="H35" s="67"/>
      <c r="I35" s="67"/>
      <c r="J35" s="67"/>
      <c r="K35" s="77">
        <f>SUM(K27:N34)</f>
        <v>2.6630000000000003</v>
      </c>
      <c r="L35" s="77"/>
      <c r="M35" s="77"/>
      <c r="N35" s="77"/>
      <c r="O35" s="77" t="s">
        <v>133</v>
      </c>
      <c r="P35" s="77"/>
      <c r="Q35" s="77"/>
      <c r="R35" s="78">
        <f>SUM(R27:T34)</f>
        <v>284.0463</v>
      </c>
      <c r="S35" s="78"/>
      <c r="T35" s="78"/>
      <c r="U35" s="78">
        <f>SUM(U27:W34)</f>
        <v>369.26019</v>
      </c>
      <c r="V35" s="78"/>
      <c r="W35" s="78"/>
    </row>
    <row r="36" spans="1:23" ht="12.75">
      <c r="A36" s="3"/>
      <c r="B36" s="62" t="s">
        <v>129</v>
      </c>
      <c r="C36" s="62"/>
      <c r="D36" s="62"/>
      <c r="E36" s="62"/>
      <c r="F36" s="62"/>
      <c r="G36" s="62"/>
      <c r="H36" s="62"/>
      <c r="I36" s="62"/>
      <c r="J36" s="62"/>
      <c r="K36" s="61">
        <f>K26+K35</f>
        <v>3.103</v>
      </c>
      <c r="L36" s="63"/>
      <c r="M36" s="63"/>
      <c r="N36" s="63"/>
      <c r="O36" s="63" t="s">
        <v>133</v>
      </c>
      <c r="P36" s="63"/>
      <c r="Q36" s="63"/>
      <c r="R36" s="61">
        <f>R26+R35</f>
        <v>352.25669999999997</v>
      </c>
      <c r="S36" s="63"/>
      <c r="T36" s="63"/>
      <c r="U36" s="61">
        <f>U26+U35</f>
        <v>457.93371</v>
      </c>
      <c r="V36" s="63"/>
      <c r="W36" s="63"/>
    </row>
    <row r="37" spans="1:23" ht="12.75">
      <c r="A37" s="2">
        <v>2</v>
      </c>
      <c r="B37" s="64" t="s">
        <v>112</v>
      </c>
      <c r="C37" s="64"/>
      <c r="D37" s="64"/>
      <c r="E37" s="64"/>
      <c r="F37" s="64"/>
      <c r="G37" s="64"/>
      <c r="H37" s="64"/>
      <c r="I37" s="64"/>
      <c r="J37" s="64"/>
      <c r="K37" s="21" t="s">
        <v>133</v>
      </c>
      <c r="L37" s="21"/>
      <c r="M37" s="21"/>
      <c r="N37" s="21"/>
      <c r="O37" s="21" t="s">
        <v>133</v>
      </c>
      <c r="P37" s="21"/>
      <c r="Q37" s="21"/>
      <c r="R37" s="42">
        <f>R36*$S$5</f>
        <v>50.37270809999999</v>
      </c>
      <c r="S37" s="42"/>
      <c r="T37" s="42"/>
      <c r="U37" s="42">
        <f>U36*$S$5</f>
        <v>65.48452053</v>
      </c>
      <c r="V37" s="42"/>
      <c r="W37" s="42"/>
    </row>
    <row r="38" spans="1:23" ht="12.75">
      <c r="A38" s="3"/>
      <c r="B38" s="62" t="s">
        <v>130</v>
      </c>
      <c r="C38" s="62"/>
      <c r="D38" s="62"/>
      <c r="E38" s="62"/>
      <c r="F38" s="62"/>
      <c r="G38" s="62"/>
      <c r="H38" s="62"/>
      <c r="I38" s="62"/>
      <c r="J38" s="62"/>
      <c r="K38" s="63" t="s">
        <v>133</v>
      </c>
      <c r="L38" s="63"/>
      <c r="M38" s="63"/>
      <c r="N38" s="63"/>
      <c r="O38" s="63" t="s">
        <v>133</v>
      </c>
      <c r="P38" s="63"/>
      <c r="Q38" s="63"/>
      <c r="R38" s="61">
        <f>R36+R37</f>
        <v>402.6294081</v>
      </c>
      <c r="S38" s="63"/>
      <c r="T38" s="63"/>
      <c r="U38" s="61">
        <f>U36+U37</f>
        <v>523.4182305300001</v>
      </c>
      <c r="V38" s="63"/>
      <c r="W38" s="63"/>
    </row>
    <row r="39" spans="1:23" ht="26.25" customHeight="1">
      <c r="A39" s="2">
        <v>3</v>
      </c>
      <c r="B39" s="64" t="s">
        <v>131</v>
      </c>
      <c r="C39" s="64"/>
      <c r="D39" s="64"/>
      <c r="E39" s="64"/>
      <c r="F39" s="64"/>
      <c r="G39" s="64"/>
      <c r="H39" s="64"/>
      <c r="I39" s="64"/>
      <c r="J39" s="64"/>
      <c r="K39" s="21" t="s">
        <v>133</v>
      </c>
      <c r="L39" s="21"/>
      <c r="M39" s="21"/>
      <c r="N39" s="21"/>
      <c r="O39" s="21" t="s">
        <v>133</v>
      </c>
      <c r="P39" s="21"/>
      <c r="Q39" s="21"/>
      <c r="R39" s="42">
        <f>R38*$S$6</f>
        <v>148.97288099699998</v>
      </c>
      <c r="S39" s="42"/>
      <c r="T39" s="42"/>
      <c r="U39" s="42">
        <f>U38*$S$6</f>
        <v>193.66474529610002</v>
      </c>
      <c r="V39" s="42"/>
      <c r="W39" s="42"/>
    </row>
    <row r="40" spans="1:23" ht="12.75">
      <c r="A40" s="3"/>
      <c r="B40" s="62" t="s">
        <v>132</v>
      </c>
      <c r="C40" s="62"/>
      <c r="D40" s="62"/>
      <c r="E40" s="62"/>
      <c r="F40" s="62"/>
      <c r="G40" s="62"/>
      <c r="H40" s="62"/>
      <c r="I40" s="62"/>
      <c r="J40" s="62"/>
      <c r="K40" s="63" t="s">
        <v>133</v>
      </c>
      <c r="L40" s="63"/>
      <c r="M40" s="63"/>
      <c r="N40" s="63"/>
      <c r="O40" s="63" t="s">
        <v>133</v>
      </c>
      <c r="P40" s="63"/>
      <c r="Q40" s="63"/>
      <c r="R40" s="61">
        <f>R38+R39</f>
        <v>551.6022890969999</v>
      </c>
      <c r="S40" s="63"/>
      <c r="T40" s="63"/>
      <c r="U40" s="61">
        <f>U38+U39</f>
        <v>717.0829758261001</v>
      </c>
      <c r="V40" s="63"/>
      <c r="W40" s="63"/>
    </row>
    <row r="41" spans="1:23" ht="12.75">
      <c r="A41" s="57" t="s">
        <v>120</v>
      </c>
      <c r="B41" s="57"/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</row>
    <row r="42" spans="1:23" ht="12.75">
      <c r="A42" s="57" t="s">
        <v>136</v>
      </c>
      <c r="B42" s="57"/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</row>
    <row r="43" spans="1:23" ht="12.75" customHeight="1">
      <c r="A43" s="57" t="s">
        <v>38</v>
      </c>
      <c r="B43" s="57"/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</row>
    <row r="44" spans="1:23" ht="12.75">
      <c r="A44" s="57" t="s">
        <v>46</v>
      </c>
      <c r="B44" s="57"/>
      <c r="C44" s="57"/>
      <c r="D44" s="57"/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7"/>
    </row>
    <row r="45" spans="1:23" ht="12.75">
      <c r="A45" s="21" t="s">
        <v>122</v>
      </c>
      <c r="B45" s="21" t="s">
        <v>142</v>
      </c>
      <c r="C45" s="21"/>
      <c r="D45" s="21"/>
      <c r="E45" s="21"/>
      <c r="F45" s="21"/>
      <c r="G45" s="21"/>
      <c r="H45" s="21"/>
      <c r="I45" s="21"/>
      <c r="J45" s="21"/>
      <c r="K45" s="21" t="s">
        <v>141</v>
      </c>
      <c r="L45" s="21"/>
      <c r="M45" s="21" t="s">
        <v>140</v>
      </c>
      <c r="N45" s="21"/>
      <c r="O45" s="21" t="s">
        <v>139</v>
      </c>
      <c r="P45" s="21"/>
      <c r="Q45" s="21"/>
      <c r="R45" s="21" t="s">
        <v>125</v>
      </c>
      <c r="S45" s="21"/>
      <c r="T45" s="21"/>
      <c r="U45" s="21"/>
      <c r="V45" s="21"/>
      <c r="W45" s="21"/>
    </row>
    <row r="46" spans="1:23" ht="39.75" customHeight="1">
      <c r="A46" s="21"/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 t="s">
        <v>137</v>
      </c>
      <c r="S46" s="21"/>
      <c r="T46" s="21"/>
      <c r="U46" s="21" t="s">
        <v>138</v>
      </c>
      <c r="V46" s="21"/>
      <c r="W46" s="21"/>
    </row>
    <row r="47" spans="1:23" ht="12.75">
      <c r="A47" s="5">
        <v>1</v>
      </c>
      <c r="B47" s="66">
        <v>2</v>
      </c>
      <c r="C47" s="66"/>
      <c r="D47" s="66"/>
      <c r="E47" s="66"/>
      <c r="F47" s="66"/>
      <c r="G47" s="66"/>
      <c r="H47" s="66"/>
      <c r="I47" s="66"/>
      <c r="J47" s="66"/>
      <c r="K47" s="66">
        <v>3</v>
      </c>
      <c r="L47" s="66"/>
      <c r="M47" s="66">
        <v>4</v>
      </c>
      <c r="N47" s="66"/>
      <c r="O47" s="66">
        <v>5</v>
      </c>
      <c r="P47" s="66"/>
      <c r="Q47" s="66"/>
      <c r="R47" s="66">
        <v>6</v>
      </c>
      <c r="S47" s="66"/>
      <c r="T47" s="66"/>
      <c r="U47" s="66">
        <v>7</v>
      </c>
      <c r="V47" s="66"/>
      <c r="W47" s="66"/>
    </row>
    <row r="48" spans="1:23" ht="12.75">
      <c r="A48" s="2">
        <v>1</v>
      </c>
      <c r="B48" s="64" t="s">
        <v>47</v>
      </c>
      <c r="C48" s="64"/>
      <c r="D48" s="64"/>
      <c r="E48" s="64"/>
      <c r="F48" s="64"/>
      <c r="G48" s="64"/>
      <c r="H48" s="64"/>
      <c r="I48" s="64"/>
      <c r="J48" s="64"/>
      <c r="K48" s="21" t="s">
        <v>145</v>
      </c>
      <c r="L48" s="21"/>
      <c r="M48" s="42">
        <v>11</v>
      </c>
      <c r="N48" s="42"/>
      <c r="O48" s="42">
        <v>62</v>
      </c>
      <c r="P48" s="42"/>
      <c r="Q48" s="42"/>
      <c r="R48" s="42">
        <f>M48*O48</f>
        <v>682</v>
      </c>
      <c r="S48" s="42"/>
      <c r="T48" s="42"/>
      <c r="U48" s="42">
        <f>R48*$S$9</f>
        <v>784.3</v>
      </c>
      <c r="V48" s="42"/>
      <c r="W48" s="42"/>
    </row>
    <row r="49" spans="1:23" ht="12.75">
      <c r="A49" s="2">
        <v>2</v>
      </c>
      <c r="B49" s="64" t="s">
        <v>48</v>
      </c>
      <c r="C49" s="64"/>
      <c r="D49" s="64"/>
      <c r="E49" s="64"/>
      <c r="F49" s="64"/>
      <c r="G49" s="64"/>
      <c r="H49" s="64"/>
      <c r="I49" s="64"/>
      <c r="J49" s="64"/>
      <c r="K49" s="21" t="s">
        <v>144</v>
      </c>
      <c r="L49" s="21"/>
      <c r="M49" s="42">
        <v>7.6</v>
      </c>
      <c r="N49" s="42"/>
      <c r="O49" s="42">
        <v>16.8</v>
      </c>
      <c r="P49" s="42"/>
      <c r="Q49" s="42"/>
      <c r="R49" s="42">
        <f aca="true" t="shared" si="2" ref="R49:R57">M49*O49</f>
        <v>127.67999999999999</v>
      </c>
      <c r="S49" s="42"/>
      <c r="T49" s="42"/>
      <c r="U49" s="42">
        <f aca="true" t="shared" si="3" ref="U49:U57">R49*$S$9</f>
        <v>146.832</v>
      </c>
      <c r="V49" s="42"/>
      <c r="W49" s="42"/>
    </row>
    <row r="50" spans="1:23" ht="12.75">
      <c r="A50" s="2">
        <v>3</v>
      </c>
      <c r="B50" s="64" t="s">
        <v>49</v>
      </c>
      <c r="C50" s="64"/>
      <c r="D50" s="64"/>
      <c r="E50" s="64"/>
      <c r="F50" s="64"/>
      <c r="G50" s="64"/>
      <c r="H50" s="64"/>
      <c r="I50" s="64"/>
      <c r="J50" s="64"/>
      <c r="K50" s="21" t="s">
        <v>143</v>
      </c>
      <c r="L50" s="21"/>
      <c r="M50" s="42">
        <f>10.2*100</f>
        <v>1019.9999999999999</v>
      </c>
      <c r="N50" s="42"/>
      <c r="O50" s="42">
        <v>12</v>
      </c>
      <c r="P50" s="42"/>
      <c r="Q50" s="42"/>
      <c r="R50" s="42">
        <f t="shared" si="2"/>
        <v>12239.999999999998</v>
      </c>
      <c r="S50" s="42"/>
      <c r="T50" s="42"/>
      <c r="U50" s="42">
        <f t="shared" si="3"/>
        <v>14075.999999999996</v>
      </c>
      <c r="V50" s="42"/>
      <c r="W50" s="42"/>
    </row>
    <row r="51" spans="1:23" ht="12.75">
      <c r="A51" s="2">
        <v>4</v>
      </c>
      <c r="B51" s="64" t="s">
        <v>50</v>
      </c>
      <c r="C51" s="64"/>
      <c r="D51" s="64"/>
      <c r="E51" s="64"/>
      <c r="F51" s="64"/>
      <c r="G51" s="64"/>
      <c r="H51" s="64"/>
      <c r="I51" s="64"/>
      <c r="J51" s="64"/>
      <c r="K51" s="21" t="s">
        <v>143</v>
      </c>
      <c r="L51" s="21"/>
      <c r="M51" s="42">
        <v>62</v>
      </c>
      <c r="N51" s="42"/>
      <c r="O51" s="42">
        <v>6.5</v>
      </c>
      <c r="P51" s="42"/>
      <c r="Q51" s="42"/>
      <c r="R51" s="42">
        <f t="shared" si="2"/>
        <v>403</v>
      </c>
      <c r="S51" s="42"/>
      <c r="T51" s="42"/>
      <c r="U51" s="42">
        <f t="shared" si="3"/>
        <v>463.45</v>
      </c>
      <c r="V51" s="42"/>
      <c r="W51" s="42"/>
    </row>
    <row r="52" spans="1:23" ht="12.75">
      <c r="A52" s="2">
        <v>5</v>
      </c>
      <c r="B52" s="64" t="s">
        <v>51</v>
      </c>
      <c r="C52" s="64"/>
      <c r="D52" s="64"/>
      <c r="E52" s="64"/>
      <c r="F52" s="64"/>
      <c r="G52" s="64"/>
      <c r="H52" s="64"/>
      <c r="I52" s="64"/>
      <c r="J52" s="64"/>
      <c r="K52" s="21" t="s">
        <v>144</v>
      </c>
      <c r="L52" s="21"/>
      <c r="M52" s="42">
        <v>2.2</v>
      </c>
      <c r="N52" s="42"/>
      <c r="O52" s="42">
        <v>1242</v>
      </c>
      <c r="P52" s="42"/>
      <c r="Q52" s="42"/>
      <c r="R52" s="42">
        <f t="shared" si="2"/>
        <v>2732.4</v>
      </c>
      <c r="S52" s="42"/>
      <c r="T52" s="42"/>
      <c r="U52" s="42">
        <f t="shared" si="3"/>
        <v>3142.2599999999998</v>
      </c>
      <c r="V52" s="42"/>
      <c r="W52" s="42"/>
    </row>
    <row r="53" spans="1:23" ht="12.75">
      <c r="A53" s="2">
        <v>6</v>
      </c>
      <c r="B53" s="64" t="s">
        <v>52</v>
      </c>
      <c r="C53" s="64"/>
      <c r="D53" s="64"/>
      <c r="E53" s="64"/>
      <c r="F53" s="64"/>
      <c r="G53" s="64"/>
      <c r="H53" s="64"/>
      <c r="I53" s="64"/>
      <c r="J53" s="64"/>
      <c r="K53" s="21" t="s">
        <v>144</v>
      </c>
      <c r="L53" s="21"/>
      <c r="M53" s="42">
        <v>800</v>
      </c>
      <c r="N53" s="42"/>
      <c r="O53" s="42">
        <v>15</v>
      </c>
      <c r="P53" s="42"/>
      <c r="Q53" s="42"/>
      <c r="R53" s="42">
        <f t="shared" si="2"/>
        <v>12000</v>
      </c>
      <c r="S53" s="42"/>
      <c r="T53" s="42"/>
      <c r="U53" s="42">
        <f t="shared" si="3"/>
        <v>13799.999999999998</v>
      </c>
      <c r="V53" s="42"/>
      <c r="W53" s="42"/>
    </row>
    <row r="54" spans="1:23" ht="12.75">
      <c r="A54" s="2">
        <v>7</v>
      </c>
      <c r="B54" s="64" t="s">
        <v>53</v>
      </c>
      <c r="C54" s="64"/>
      <c r="D54" s="64"/>
      <c r="E54" s="64"/>
      <c r="F54" s="64"/>
      <c r="G54" s="64"/>
      <c r="H54" s="64"/>
      <c r="I54" s="64"/>
      <c r="J54" s="64"/>
      <c r="K54" s="21" t="s">
        <v>144</v>
      </c>
      <c r="L54" s="21"/>
      <c r="M54" s="42">
        <v>70</v>
      </c>
      <c r="N54" s="42"/>
      <c r="O54" s="42">
        <v>16.8</v>
      </c>
      <c r="P54" s="42"/>
      <c r="Q54" s="42"/>
      <c r="R54" s="42">
        <f t="shared" si="2"/>
        <v>1176</v>
      </c>
      <c r="S54" s="42"/>
      <c r="T54" s="42"/>
      <c r="U54" s="42">
        <f t="shared" si="3"/>
        <v>1352.3999999999999</v>
      </c>
      <c r="V54" s="42"/>
      <c r="W54" s="42"/>
    </row>
    <row r="55" spans="1:23" ht="12.75">
      <c r="A55" s="2">
        <v>8</v>
      </c>
      <c r="B55" s="64" t="s">
        <v>54</v>
      </c>
      <c r="C55" s="64"/>
      <c r="D55" s="64"/>
      <c r="E55" s="64"/>
      <c r="F55" s="64"/>
      <c r="G55" s="64"/>
      <c r="H55" s="64"/>
      <c r="I55" s="64"/>
      <c r="J55" s="64"/>
      <c r="K55" s="21" t="s">
        <v>143</v>
      </c>
      <c r="L55" s="21"/>
      <c r="M55" s="42">
        <v>48</v>
      </c>
      <c r="N55" s="42"/>
      <c r="O55" s="42">
        <v>267.7</v>
      </c>
      <c r="P55" s="42"/>
      <c r="Q55" s="42"/>
      <c r="R55" s="42">
        <f t="shared" si="2"/>
        <v>12849.599999999999</v>
      </c>
      <c r="S55" s="42"/>
      <c r="T55" s="42"/>
      <c r="U55" s="42">
        <f t="shared" si="3"/>
        <v>14777.039999999997</v>
      </c>
      <c r="V55" s="42"/>
      <c r="W55" s="42"/>
    </row>
    <row r="56" spans="1:23" ht="12.75">
      <c r="A56" s="2">
        <v>9</v>
      </c>
      <c r="B56" s="64" t="s">
        <v>55</v>
      </c>
      <c r="C56" s="64"/>
      <c r="D56" s="64"/>
      <c r="E56" s="64"/>
      <c r="F56" s="64"/>
      <c r="G56" s="64"/>
      <c r="H56" s="64"/>
      <c r="I56" s="64"/>
      <c r="J56" s="64"/>
      <c r="K56" s="21" t="s">
        <v>144</v>
      </c>
      <c r="L56" s="21"/>
      <c r="M56" s="42">
        <v>20</v>
      </c>
      <c r="N56" s="42"/>
      <c r="O56" s="42">
        <v>16.8</v>
      </c>
      <c r="P56" s="42"/>
      <c r="Q56" s="42"/>
      <c r="R56" s="42">
        <f t="shared" si="2"/>
        <v>336</v>
      </c>
      <c r="S56" s="42"/>
      <c r="T56" s="42"/>
      <c r="U56" s="42">
        <f t="shared" si="3"/>
        <v>386.4</v>
      </c>
      <c r="V56" s="42"/>
      <c r="W56" s="42"/>
    </row>
    <row r="57" spans="1:23" ht="12.75">
      <c r="A57" s="2">
        <v>10</v>
      </c>
      <c r="B57" s="64" t="s">
        <v>56</v>
      </c>
      <c r="C57" s="64"/>
      <c r="D57" s="64"/>
      <c r="E57" s="64"/>
      <c r="F57" s="64"/>
      <c r="G57" s="64"/>
      <c r="H57" s="64"/>
      <c r="I57" s="64"/>
      <c r="J57" s="64"/>
      <c r="K57" s="21" t="s">
        <v>147</v>
      </c>
      <c r="L57" s="21"/>
      <c r="M57" s="42">
        <v>12.8</v>
      </c>
      <c r="N57" s="42"/>
      <c r="O57" s="42">
        <v>20</v>
      </c>
      <c r="P57" s="42"/>
      <c r="Q57" s="42"/>
      <c r="R57" s="42">
        <f t="shared" si="2"/>
        <v>256</v>
      </c>
      <c r="S57" s="42"/>
      <c r="T57" s="42"/>
      <c r="U57" s="42">
        <f t="shared" si="3"/>
        <v>294.4</v>
      </c>
      <c r="V57" s="42"/>
      <c r="W57" s="42"/>
    </row>
    <row r="58" spans="1:23" ht="12.75">
      <c r="A58" s="2">
        <v>11</v>
      </c>
      <c r="B58" s="64" t="s">
        <v>53</v>
      </c>
      <c r="C58" s="64"/>
      <c r="D58" s="64"/>
      <c r="E58" s="64"/>
      <c r="F58" s="64"/>
      <c r="G58" s="64"/>
      <c r="H58" s="64"/>
      <c r="I58" s="64"/>
      <c r="J58" s="64"/>
      <c r="K58" s="21" t="s">
        <v>144</v>
      </c>
      <c r="L58" s="21"/>
      <c r="M58" s="42">
        <v>70</v>
      </c>
      <c r="N58" s="42"/>
      <c r="O58" s="42">
        <v>16.8</v>
      </c>
      <c r="P58" s="42"/>
      <c r="Q58" s="42"/>
      <c r="R58" s="42">
        <f aca="true" t="shared" si="4" ref="R58:R67">M58*O58</f>
        <v>1176</v>
      </c>
      <c r="S58" s="42"/>
      <c r="T58" s="42"/>
      <c r="U58" s="42">
        <f aca="true" t="shared" si="5" ref="U58:U67">R58*$S$9</f>
        <v>1352.3999999999999</v>
      </c>
      <c r="V58" s="42"/>
      <c r="W58" s="42"/>
    </row>
    <row r="59" spans="1:23" ht="12.75">
      <c r="A59" s="2">
        <v>12</v>
      </c>
      <c r="B59" s="64" t="s">
        <v>57</v>
      </c>
      <c r="C59" s="64"/>
      <c r="D59" s="64"/>
      <c r="E59" s="64"/>
      <c r="F59" s="64"/>
      <c r="G59" s="64"/>
      <c r="H59" s="64"/>
      <c r="I59" s="64"/>
      <c r="J59" s="64"/>
      <c r="K59" s="21" t="s">
        <v>145</v>
      </c>
      <c r="L59" s="21"/>
      <c r="M59" s="42">
        <v>100</v>
      </c>
      <c r="N59" s="42"/>
      <c r="O59" s="42">
        <v>16</v>
      </c>
      <c r="P59" s="42"/>
      <c r="Q59" s="42"/>
      <c r="R59" s="42">
        <f t="shared" si="4"/>
        <v>1600</v>
      </c>
      <c r="S59" s="42"/>
      <c r="T59" s="42"/>
      <c r="U59" s="42">
        <f t="shared" si="5"/>
        <v>1839.9999999999998</v>
      </c>
      <c r="V59" s="42"/>
      <c r="W59" s="42"/>
    </row>
    <row r="60" spans="1:23" ht="12.75">
      <c r="A60" s="2">
        <v>13</v>
      </c>
      <c r="B60" s="64" t="s">
        <v>58</v>
      </c>
      <c r="C60" s="64"/>
      <c r="D60" s="64"/>
      <c r="E60" s="64"/>
      <c r="F60" s="64"/>
      <c r="G60" s="64"/>
      <c r="H60" s="64"/>
      <c r="I60" s="64"/>
      <c r="J60" s="64"/>
      <c r="K60" s="21" t="s">
        <v>145</v>
      </c>
      <c r="L60" s="21"/>
      <c r="M60" s="42">
        <v>100</v>
      </c>
      <c r="N60" s="42"/>
      <c r="O60" s="42">
        <v>8</v>
      </c>
      <c r="P60" s="42"/>
      <c r="Q60" s="42"/>
      <c r="R60" s="42">
        <f t="shared" si="4"/>
        <v>800</v>
      </c>
      <c r="S60" s="42"/>
      <c r="T60" s="42"/>
      <c r="U60" s="42">
        <f t="shared" si="5"/>
        <v>919.9999999999999</v>
      </c>
      <c r="V60" s="42"/>
      <c r="W60" s="42"/>
    </row>
    <row r="61" spans="1:23" ht="12.75">
      <c r="A61" s="2">
        <v>14</v>
      </c>
      <c r="B61" s="64" t="s">
        <v>59</v>
      </c>
      <c r="C61" s="64"/>
      <c r="D61" s="64"/>
      <c r="E61" s="64"/>
      <c r="F61" s="64"/>
      <c r="G61" s="64"/>
      <c r="H61" s="64"/>
      <c r="I61" s="64"/>
      <c r="J61" s="64"/>
      <c r="K61" s="21" t="s">
        <v>144</v>
      </c>
      <c r="L61" s="21"/>
      <c r="M61" s="42">
        <v>4.1</v>
      </c>
      <c r="N61" s="42"/>
      <c r="O61" s="42">
        <v>16.8</v>
      </c>
      <c r="P61" s="42"/>
      <c r="Q61" s="42"/>
      <c r="R61" s="42">
        <f t="shared" si="4"/>
        <v>68.88</v>
      </c>
      <c r="S61" s="42"/>
      <c r="T61" s="42"/>
      <c r="U61" s="42">
        <f t="shared" si="5"/>
        <v>79.21199999999999</v>
      </c>
      <c r="V61" s="42"/>
      <c r="W61" s="42"/>
    </row>
    <row r="62" spans="1:23" ht="12.75">
      <c r="A62" s="2">
        <v>15</v>
      </c>
      <c r="B62" s="64" t="s">
        <v>60</v>
      </c>
      <c r="C62" s="64"/>
      <c r="D62" s="64"/>
      <c r="E62" s="64"/>
      <c r="F62" s="64"/>
      <c r="G62" s="64"/>
      <c r="H62" s="64"/>
      <c r="I62" s="64"/>
      <c r="J62" s="64"/>
      <c r="K62" s="21" t="s">
        <v>143</v>
      </c>
      <c r="L62" s="21"/>
      <c r="M62" s="42">
        <v>75</v>
      </c>
      <c r="N62" s="42"/>
      <c r="O62" s="42">
        <v>0.5</v>
      </c>
      <c r="P62" s="42"/>
      <c r="Q62" s="42"/>
      <c r="R62" s="42">
        <f t="shared" si="4"/>
        <v>37.5</v>
      </c>
      <c r="S62" s="42"/>
      <c r="T62" s="42"/>
      <c r="U62" s="42">
        <f t="shared" si="5"/>
        <v>43.125</v>
      </c>
      <c r="V62" s="42"/>
      <c r="W62" s="42"/>
    </row>
    <row r="63" spans="1:23" ht="12.75">
      <c r="A63" s="2">
        <v>16</v>
      </c>
      <c r="B63" s="64" t="s">
        <v>61</v>
      </c>
      <c r="C63" s="64"/>
      <c r="D63" s="64"/>
      <c r="E63" s="64"/>
      <c r="F63" s="64"/>
      <c r="G63" s="64"/>
      <c r="H63" s="64"/>
      <c r="I63" s="64"/>
      <c r="J63" s="64"/>
      <c r="K63" s="21" t="s">
        <v>145</v>
      </c>
      <c r="L63" s="21"/>
      <c r="M63" s="42">
        <v>100</v>
      </c>
      <c r="N63" s="42"/>
      <c r="O63" s="42">
        <v>12</v>
      </c>
      <c r="P63" s="42"/>
      <c r="Q63" s="42"/>
      <c r="R63" s="42">
        <f t="shared" si="4"/>
        <v>1200</v>
      </c>
      <c r="S63" s="42"/>
      <c r="T63" s="42"/>
      <c r="U63" s="42">
        <f t="shared" si="5"/>
        <v>1380</v>
      </c>
      <c r="V63" s="42"/>
      <c r="W63" s="42"/>
    </row>
    <row r="64" spans="1:23" ht="12.75">
      <c r="A64" s="2">
        <v>17</v>
      </c>
      <c r="B64" s="64" t="s">
        <v>62</v>
      </c>
      <c r="C64" s="64"/>
      <c r="D64" s="64"/>
      <c r="E64" s="64"/>
      <c r="F64" s="64"/>
      <c r="G64" s="64"/>
      <c r="H64" s="64"/>
      <c r="I64" s="64"/>
      <c r="J64" s="64"/>
      <c r="K64" s="21" t="s">
        <v>145</v>
      </c>
      <c r="L64" s="21"/>
      <c r="M64" s="42">
        <v>100</v>
      </c>
      <c r="N64" s="42"/>
      <c r="O64" s="42">
        <v>80</v>
      </c>
      <c r="P64" s="42"/>
      <c r="Q64" s="42"/>
      <c r="R64" s="42">
        <f t="shared" si="4"/>
        <v>8000</v>
      </c>
      <c r="S64" s="42"/>
      <c r="T64" s="42"/>
      <c r="U64" s="42">
        <f t="shared" si="5"/>
        <v>9200</v>
      </c>
      <c r="V64" s="42"/>
      <c r="W64" s="42"/>
    </row>
    <row r="65" spans="1:23" ht="12.75">
      <c r="A65" s="2">
        <v>18</v>
      </c>
      <c r="B65" s="64" t="s">
        <v>63</v>
      </c>
      <c r="C65" s="64"/>
      <c r="D65" s="64"/>
      <c r="E65" s="64"/>
      <c r="F65" s="64"/>
      <c r="G65" s="64"/>
      <c r="H65" s="64"/>
      <c r="I65" s="64"/>
      <c r="J65" s="64"/>
      <c r="K65" s="21" t="s">
        <v>75</v>
      </c>
      <c r="L65" s="21"/>
      <c r="M65" s="42">
        <v>32</v>
      </c>
      <c r="N65" s="42"/>
      <c r="O65" s="42">
        <v>13.2</v>
      </c>
      <c r="P65" s="42"/>
      <c r="Q65" s="42"/>
      <c r="R65" s="42">
        <f t="shared" si="4"/>
        <v>422.4</v>
      </c>
      <c r="S65" s="42"/>
      <c r="T65" s="42"/>
      <c r="U65" s="42">
        <f t="shared" si="5"/>
        <v>485.75999999999993</v>
      </c>
      <c r="V65" s="42"/>
      <c r="W65" s="42"/>
    </row>
    <row r="66" spans="1:23" ht="28.5" customHeight="1">
      <c r="A66" s="2">
        <v>19</v>
      </c>
      <c r="B66" s="64" t="s">
        <v>64</v>
      </c>
      <c r="C66" s="64"/>
      <c r="D66" s="64"/>
      <c r="E66" s="64"/>
      <c r="F66" s="64"/>
      <c r="G66" s="64"/>
      <c r="H66" s="64"/>
      <c r="I66" s="64"/>
      <c r="J66" s="64"/>
      <c r="K66" s="21" t="s">
        <v>143</v>
      </c>
      <c r="L66" s="21"/>
      <c r="M66" s="42">
        <v>38</v>
      </c>
      <c r="N66" s="42"/>
      <c r="O66" s="42">
        <v>28</v>
      </c>
      <c r="P66" s="42"/>
      <c r="Q66" s="42"/>
      <c r="R66" s="42">
        <f t="shared" si="4"/>
        <v>1064</v>
      </c>
      <c r="S66" s="42"/>
      <c r="T66" s="42"/>
      <c r="U66" s="42">
        <f t="shared" si="5"/>
        <v>1223.6</v>
      </c>
      <c r="V66" s="42"/>
      <c r="W66" s="42"/>
    </row>
    <row r="67" spans="1:23" ht="12.75">
      <c r="A67" s="2">
        <v>20</v>
      </c>
      <c r="B67" s="64" t="s">
        <v>65</v>
      </c>
      <c r="C67" s="64"/>
      <c r="D67" s="64"/>
      <c r="E67" s="64"/>
      <c r="F67" s="64"/>
      <c r="G67" s="64"/>
      <c r="H67" s="64"/>
      <c r="I67" s="64"/>
      <c r="J67" s="64"/>
      <c r="K67" s="21" t="s">
        <v>143</v>
      </c>
      <c r="L67" s="21"/>
      <c r="M67" s="42">
        <v>1</v>
      </c>
      <c r="N67" s="42"/>
      <c r="O67" s="42">
        <v>57</v>
      </c>
      <c r="P67" s="42"/>
      <c r="Q67" s="42"/>
      <c r="R67" s="42">
        <f t="shared" si="4"/>
        <v>57</v>
      </c>
      <c r="S67" s="42"/>
      <c r="T67" s="42"/>
      <c r="U67" s="42">
        <f t="shared" si="5"/>
        <v>65.55</v>
      </c>
      <c r="V67" s="42"/>
      <c r="W67" s="42"/>
    </row>
    <row r="68" spans="1:23" ht="12.75">
      <c r="A68" s="2">
        <v>21</v>
      </c>
      <c r="B68" s="64" t="s">
        <v>66</v>
      </c>
      <c r="C68" s="64"/>
      <c r="D68" s="64"/>
      <c r="E68" s="64"/>
      <c r="F68" s="64"/>
      <c r="G68" s="64"/>
      <c r="H68" s="64"/>
      <c r="I68" s="64"/>
      <c r="J68" s="64"/>
      <c r="K68" s="21" t="s">
        <v>143</v>
      </c>
      <c r="L68" s="21"/>
      <c r="M68" s="42">
        <v>25</v>
      </c>
      <c r="N68" s="42"/>
      <c r="O68" s="42">
        <v>380</v>
      </c>
      <c r="P68" s="42"/>
      <c r="Q68" s="42"/>
      <c r="R68" s="42">
        <f>M68*O68</f>
        <v>9500</v>
      </c>
      <c r="S68" s="42"/>
      <c r="T68" s="42"/>
      <c r="U68" s="42">
        <f>R68*$S$9</f>
        <v>10925</v>
      </c>
      <c r="V68" s="42"/>
      <c r="W68" s="42"/>
    </row>
    <row r="69" spans="1:23" ht="12.75">
      <c r="A69" s="2">
        <v>22</v>
      </c>
      <c r="B69" s="64" t="s">
        <v>67</v>
      </c>
      <c r="C69" s="64"/>
      <c r="D69" s="64"/>
      <c r="E69" s="64"/>
      <c r="F69" s="64"/>
      <c r="G69" s="64"/>
      <c r="H69" s="64"/>
      <c r="I69" s="64"/>
      <c r="J69" s="64"/>
      <c r="K69" s="21" t="s">
        <v>143</v>
      </c>
      <c r="L69" s="21"/>
      <c r="M69" s="42">
        <v>25</v>
      </c>
      <c r="N69" s="42"/>
      <c r="O69" s="42">
        <v>160</v>
      </c>
      <c r="P69" s="42"/>
      <c r="Q69" s="42"/>
      <c r="R69" s="42">
        <f>M69*O69</f>
        <v>4000</v>
      </c>
      <c r="S69" s="42"/>
      <c r="T69" s="42"/>
      <c r="U69" s="42">
        <f>R69*$S$9</f>
        <v>4600</v>
      </c>
      <c r="V69" s="42"/>
      <c r="W69" s="42"/>
    </row>
    <row r="70" spans="1:23" ht="12.75">
      <c r="A70" s="2">
        <v>23</v>
      </c>
      <c r="B70" s="64" t="s">
        <v>68</v>
      </c>
      <c r="C70" s="64"/>
      <c r="D70" s="64"/>
      <c r="E70" s="64"/>
      <c r="F70" s="64"/>
      <c r="G70" s="64"/>
      <c r="H70" s="64"/>
      <c r="I70" s="64"/>
      <c r="J70" s="64"/>
      <c r="K70" s="21" t="s">
        <v>143</v>
      </c>
      <c r="L70" s="21"/>
      <c r="M70" s="42">
        <v>66</v>
      </c>
      <c r="N70" s="42"/>
      <c r="O70" s="42">
        <v>4</v>
      </c>
      <c r="P70" s="42"/>
      <c r="Q70" s="42"/>
      <c r="R70" s="42">
        <f>M70*O70</f>
        <v>264</v>
      </c>
      <c r="S70" s="42"/>
      <c r="T70" s="42"/>
      <c r="U70" s="42">
        <f>R70*$S$9</f>
        <v>303.59999999999997</v>
      </c>
      <c r="V70" s="42"/>
      <c r="W70" s="42"/>
    </row>
    <row r="71" spans="1:23" ht="12.75">
      <c r="A71" s="2">
        <v>24</v>
      </c>
      <c r="B71" s="64" t="s">
        <v>69</v>
      </c>
      <c r="C71" s="64"/>
      <c r="D71" s="64"/>
      <c r="E71" s="64"/>
      <c r="F71" s="64"/>
      <c r="G71" s="64"/>
      <c r="H71" s="64"/>
      <c r="I71" s="64"/>
      <c r="J71" s="64"/>
      <c r="K71" s="21" t="s">
        <v>145</v>
      </c>
      <c r="L71" s="21"/>
      <c r="M71" s="42">
        <v>25</v>
      </c>
      <c r="N71" s="42"/>
      <c r="O71" s="42">
        <v>22</v>
      </c>
      <c r="P71" s="42"/>
      <c r="Q71" s="42"/>
      <c r="R71" s="42">
        <f aca="true" t="shared" si="6" ref="R71:R76">M71*O71</f>
        <v>550</v>
      </c>
      <c r="S71" s="42"/>
      <c r="T71" s="42"/>
      <c r="U71" s="42">
        <f aca="true" t="shared" si="7" ref="U71:U76">R71*$S$9</f>
        <v>632.5</v>
      </c>
      <c r="V71" s="42"/>
      <c r="W71" s="42"/>
    </row>
    <row r="72" spans="1:23" ht="27" customHeight="1">
      <c r="A72" s="2">
        <v>25</v>
      </c>
      <c r="B72" s="64" t="s">
        <v>72</v>
      </c>
      <c r="C72" s="64"/>
      <c r="D72" s="64"/>
      <c r="E72" s="64"/>
      <c r="F72" s="64"/>
      <c r="G72" s="64"/>
      <c r="H72" s="64"/>
      <c r="I72" s="64"/>
      <c r="J72" s="64"/>
      <c r="K72" s="21" t="s">
        <v>145</v>
      </c>
      <c r="L72" s="21"/>
      <c r="M72" s="42">
        <v>110</v>
      </c>
      <c r="N72" s="42"/>
      <c r="O72" s="42">
        <v>11.22</v>
      </c>
      <c r="P72" s="42"/>
      <c r="Q72" s="42"/>
      <c r="R72" s="42">
        <f t="shared" si="6"/>
        <v>1234.2</v>
      </c>
      <c r="S72" s="42"/>
      <c r="T72" s="42"/>
      <c r="U72" s="42">
        <f t="shared" si="7"/>
        <v>1419.33</v>
      </c>
      <c r="V72" s="42"/>
      <c r="W72" s="42"/>
    </row>
    <row r="73" spans="1:23" ht="12.75">
      <c r="A73" s="2">
        <v>26</v>
      </c>
      <c r="B73" s="64" t="s">
        <v>70</v>
      </c>
      <c r="C73" s="64"/>
      <c r="D73" s="64"/>
      <c r="E73" s="64"/>
      <c r="F73" s="64"/>
      <c r="G73" s="64"/>
      <c r="H73" s="64"/>
      <c r="I73" s="64"/>
      <c r="J73" s="64"/>
      <c r="K73" s="21" t="s">
        <v>143</v>
      </c>
      <c r="L73" s="21"/>
      <c r="M73" s="42">
        <v>39</v>
      </c>
      <c r="N73" s="42"/>
      <c r="O73" s="42">
        <v>8</v>
      </c>
      <c r="P73" s="42"/>
      <c r="Q73" s="42"/>
      <c r="R73" s="42">
        <f t="shared" si="6"/>
        <v>312</v>
      </c>
      <c r="S73" s="42"/>
      <c r="T73" s="42"/>
      <c r="U73" s="42">
        <f t="shared" si="7"/>
        <v>358.79999999999995</v>
      </c>
      <c r="V73" s="42"/>
      <c r="W73" s="42"/>
    </row>
    <row r="74" spans="1:23" ht="12.75">
      <c r="A74" s="2">
        <v>27</v>
      </c>
      <c r="B74" s="64" t="s">
        <v>71</v>
      </c>
      <c r="C74" s="64"/>
      <c r="D74" s="64"/>
      <c r="E74" s="64"/>
      <c r="F74" s="64"/>
      <c r="G74" s="64"/>
      <c r="H74" s="64"/>
      <c r="I74" s="64"/>
      <c r="J74" s="64"/>
      <c r="K74" s="21" t="s">
        <v>143</v>
      </c>
      <c r="L74" s="21"/>
      <c r="M74" s="42">
        <v>50</v>
      </c>
      <c r="N74" s="42"/>
      <c r="O74" s="42">
        <v>5.4</v>
      </c>
      <c r="P74" s="42"/>
      <c r="Q74" s="42"/>
      <c r="R74" s="42">
        <f t="shared" si="6"/>
        <v>270</v>
      </c>
      <c r="S74" s="42"/>
      <c r="T74" s="42"/>
      <c r="U74" s="42">
        <f t="shared" si="7"/>
        <v>310.5</v>
      </c>
      <c r="V74" s="42"/>
      <c r="W74" s="42"/>
    </row>
    <row r="75" spans="1:23" ht="25.5" customHeight="1">
      <c r="A75" s="2">
        <v>28</v>
      </c>
      <c r="B75" s="64" t="s">
        <v>73</v>
      </c>
      <c r="C75" s="64"/>
      <c r="D75" s="64"/>
      <c r="E75" s="64"/>
      <c r="F75" s="64"/>
      <c r="G75" s="64"/>
      <c r="H75" s="64"/>
      <c r="I75" s="64"/>
      <c r="J75" s="64"/>
      <c r="K75" s="21" t="s">
        <v>145</v>
      </c>
      <c r="L75" s="21"/>
      <c r="M75" s="42">
        <v>100</v>
      </c>
      <c r="N75" s="42"/>
      <c r="O75" s="42">
        <v>11.22</v>
      </c>
      <c r="P75" s="42"/>
      <c r="Q75" s="42"/>
      <c r="R75" s="42">
        <f t="shared" si="6"/>
        <v>1122</v>
      </c>
      <c r="S75" s="42"/>
      <c r="T75" s="42"/>
      <c r="U75" s="42">
        <f t="shared" si="7"/>
        <v>1290.3</v>
      </c>
      <c r="V75" s="42"/>
      <c r="W75" s="42"/>
    </row>
    <row r="76" spans="1:23" ht="12.75">
      <c r="A76" s="2">
        <v>29</v>
      </c>
      <c r="B76" s="64" t="s">
        <v>74</v>
      </c>
      <c r="C76" s="64"/>
      <c r="D76" s="64"/>
      <c r="E76" s="64"/>
      <c r="F76" s="64"/>
      <c r="G76" s="64"/>
      <c r="H76" s="64"/>
      <c r="I76" s="64"/>
      <c r="J76" s="64"/>
      <c r="K76" s="21" t="s">
        <v>145</v>
      </c>
      <c r="L76" s="21"/>
      <c r="M76" s="42">
        <v>100</v>
      </c>
      <c r="N76" s="42"/>
      <c r="O76" s="42">
        <v>14</v>
      </c>
      <c r="P76" s="42"/>
      <c r="Q76" s="42"/>
      <c r="R76" s="42">
        <f t="shared" si="6"/>
        <v>1400</v>
      </c>
      <c r="S76" s="42"/>
      <c r="T76" s="42"/>
      <c r="U76" s="42">
        <f t="shared" si="7"/>
        <v>1609.9999999999998</v>
      </c>
      <c r="V76" s="42"/>
      <c r="W76" s="42"/>
    </row>
    <row r="77" spans="1:23" ht="12.75">
      <c r="A77" s="2">
        <v>30</v>
      </c>
      <c r="B77" s="64" t="s">
        <v>53</v>
      </c>
      <c r="C77" s="64"/>
      <c r="D77" s="64"/>
      <c r="E77" s="64"/>
      <c r="F77" s="64"/>
      <c r="G77" s="64"/>
      <c r="H77" s="64"/>
      <c r="I77" s="64"/>
      <c r="J77" s="64"/>
      <c r="K77" s="21" t="s">
        <v>75</v>
      </c>
      <c r="L77" s="21"/>
      <c r="M77" s="42">
        <v>70</v>
      </c>
      <c r="N77" s="42"/>
      <c r="O77" s="42">
        <v>84</v>
      </c>
      <c r="P77" s="42"/>
      <c r="Q77" s="42"/>
      <c r="R77" s="42">
        <f>M77*O77</f>
        <v>5880</v>
      </c>
      <c r="S77" s="42"/>
      <c r="T77" s="42"/>
      <c r="U77" s="42">
        <f>R77*$S$9</f>
        <v>6761.999999999999</v>
      </c>
      <c r="V77" s="42"/>
      <c r="W77" s="42"/>
    </row>
    <row r="78" spans="1:23" ht="12.75">
      <c r="A78" s="3"/>
      <c r="B78" s="62" t="s">
        <v>132</v>
      </c>
      <c r="C78" s="62"/>
      <c r="D78" s="62"/>
      <c r="E78" s="62"/>
      <c r="F78" s="62"/>
      <c r="G78" s="62"/>
      <c r="H78" s="62"/>
      <c r="I78" s="62"/>
      <c r="J78" s="62"/>
      <c r="K78" s="63"/>
      <c r="L78" s="63"/>
      <c r="M78" s="61"/>
      <c r="N78" s="61"/>
      <c r="O78" s="61"/>
      <c r="P78" s="61"/>
      <c r="Q78" s="61"/>
      <c r="R78" s="61">
        <f>SUM(R48:T77)</f>
        <v>81760.65999999999</v>
      </c>
      <c r="S78" s="61"/>
      <c r="T78" s="61"/>
      <c r="U78" s="61">
        <f>SUM(U48:W77)</f>
        <v>94024.75900000002</v>
      </c>
      <c r="V78" s="61"/>
      <c r="W78" s="61"/>
    </row>
    <row r="79" ht="12.75" hidden="1"/>
    <row r="80" spans="1:23" ht="12.75">
      <c r="A80" s="57" t="s">
        <v>76</v>
      </c>
      <c r="B80" s="57"/>
      <c r="C80" s="57"/>
      <c r="D80" s="57"/>
      <c r="E80" s="57"/>
      <c r="F80" s="57"/>
      <c r="G80" s="57"/>
      <c r="H80" s="57"/>
      <c r="I80" s="57"/>
      <c r="J80" s="57"/>
      <c r="K80" s="57"/>
      <c r="L80" s="57"/>
      <c r="M80" s="57"/>
      <c r="N80" s="57"/>
      <c r="O80" s="57"/>
      <c r="P80" s="57"/>
      <c r="Q80" s="57"/>
      <c r="R80" s="57"/>
      <c r="S80" s="57"/>
      <c r="T80" s="57"/>
      <c r="U80" s="57"/>
      <c r="V80" s="57"/>
      <c r="W80" s="57"/>
    </row>
    <row r="81" spans="1:23" ht="25.5" customHeight="1">
      <c r="A81" s="2">
        <v>31</v>
      </c>
      <c r="B81" s="64" t="s">
        <v>77</v>
      </c>
      <c r="C81" s="64"/>
      <c r="D81" s="64"/>
      <c r="E81" s="64"/>
      <c r="F81" s="64"/>
      <c r="G81" s="64"/>
      <c r="H81" s="64"/>
      <c r="I81" s="64"/>
      <c r="J81" s="64"/>
      <c r="K81" s="21" t="s">
        <v>145</v>
      </c>
      <c r="L81" s="21"/>
      <c r="M81" s="42">
        <v>8</v>
      </c>
      <c r="N81" s="42"/>
      <c r="O81" s="42">
        <v>449.7</v>
      </c>
      <c r="P81" s="42"/>
      <c r="Q81" s="42"/>
      <c r="R81" s="42">
        <f>M81*O81</f>
        <v>3597.6</v>
      </c>
      <c r="S81" s="42"/>
      <c r="T81" s="42"/>
      <c r="U81" s="42">
        <f>R81*$S$9</f>
        <v>4137.24</v>
      </c>
      <c r="V81" s="42"/>
      <c r="W81" s="42"/>
    </row>
    <row r="82" spans="1:23" ht="25.5" customHeight="1">
      <c r="A82" s="2">
        <v>32</v>
      </c>
      <c r="B82" s="64" t="s">
        <v>78</v>
      </c>
      <c r="C82" s="64"/>
      <c r="D82" s="64"/>
      <c r="E82" s="64"/>
      <c r="F82" s="64"/>
      <c r="G82" s="64"/>
      <c r="H82" s="64"/>
      <c r="I82" s="64"/>
      <c r="J82" s="64"/>
      <c r="K82" s="21" t="s">
        <v>145</v>
      </c>
      <c r="L82" s="21"/>
      <c r="M82" s="42">
        <v>8</v>
      </c>
      <c r="N82" s="42"/>
      <c r="O82" s="42">
        <v>449.7</v>
      </c>
      <c r="P82" s="42"/>
      <c r="Q82" s="42"/>
      <c r="R82" s="42">
        <f>M82*O82</f>
        <v>3597.6</v>
      </c>
      <c r="S82" s="42"/>
      <c r="T82" s="42"/>
      <c r="U82" s="42">
        <f>R82*$S$9</f>
        <v>4137.24</v>
      </c>
      <c r="V82" s="42"/>
      <c r="W82" s="42"/>
    </row>
    <row r="83" spans="1:26" ht="12.75">
      <c r="A83" s="3"/>
      <c r="B83" s="62" t="s">
        <v>132</v>
      </c>
      <c r="C83" s="62"/>
      <c r="D83" s="62"/>
      <c r="E83" s="62"/>
      <c r="F83" s="62"/>
      <c r="G83" s="62"/>
      <c r="H83" s="62"/>
      <c r="I83" s="62"/>
      <c r="J83" s="62"/>
      <c r="K83" s="63"/>
      <c r="L83" s="63"/>
      <c r="M83" s="61"/>
      <c r="N83" s="61"/>
      <c r="O83" s="61"/>
      <c r="P83" s="61"/>
      <c r="Q83" s="61"/>
      <c r="R83" s="61">
        <f>R81+R82</f>
        <v>7195.2</v>
      </c>
      <c r="S83" s="61"/>
      <c r="T83" s="61"/>
      <c r="U83" s="61">
        <f>U81+U82</f>
        <v>8274.48</v>
      </c>
      <c r="V83" s="61"/>
      <c r="W83" s="61"/>
      <c r="Z83" s="8"/>
    </row>
    <row r="84" spans="1:23" ht="12.75">
      <c r="A84" s="57" t="s">
        <v>0</v>
      </c>
      <c r="B84" s="57"/>
      <c r="C84" s="57"/>
      <c r="D84" s="57"/>
      <c r="E84" s="57"/>
      <c r="F84" s="57"/>
      <c r="G84" s="57"/>
      <c r="H84" s="57"/>
      <c r="I84" s="57"/>
      <c r="J84" s="57"/>
      <c r="K84" s="57"/>
      <c r="L84" s="57"/>
      <c r="M84" s="57"/>
      <c r="N84" s="57"/>
      <c r="O84" s="57"/>
      <c r="P84" s="57"/>
      <c r="Q84" s="57"/>
      <c r="R84" s="57"/>
      <c r="S84" s="57"/>
      <c r="T84" s="57"/>
      <c r="U84" s="57"/>
      <c r="V84" s="57"/>
      <c r="W84" s="57"/>
    </row>
    <row r="85" spans="1:23" ht="12.75">
      <c r="A85" s="3"/>
      <c r="B85" s="69" t="s">
        <v>82</v>
      </c>
      <c r="C85" s="70"/>
      <c r="D85" s="70"/>
      <c r="E85" s="70"/>
      <c r="F85" s="70"/>
      <c r="G85" s="70"/>
      <c r="H85" s="70"/>
      <c r="I85" s="70"/>
      <c r="J85" s="71"/>
      <c r="K85" s="63"/>
      <c r="L85" s="63"/>
      <c r="M85" s="63"/>
      <c r="N85" s="63"/>
      <c r="O85" s="63"/>
      <c r="P85" s="63"/>
      <c r="Q85" s="63"/>
      <c r="R85" s="63"/>
      <c r="S85" s="63"/>
      <c r="T85" s="63"/>
      <c r="U85" s="63"/>
      <c r="V85" s="63"/>
      <c r="W85" s="63"/>
    </row>
    <row r="86" spans="1:23" ht="12.75">
      <c r="A86" s="2">
        <v>33</v>
      </c>
      <c r="B86" s="64" t="s">
        <v>3</v>
      </c>
      <c r="C86" s="64"/>
      <c r="D86" s="64"/>
      <c r="E86" s="64"/>
      <c r="F86" s="64"/>
      <c r="G86" s="64"/>
      <c r="H86" s="64"/>
      <c r="I86" s="64"/>
      <c r="J86" s="64"/>
      <c r="K86" s="21" t="s">
        <v>144</v>
      </c>
      <c r="L86" s="21"/>
      <c r="M86" s="42">
        <v>30</v>
      </c>
      <c r="N86" s="42"/>
      <c r="O86" s="42">
        <v>9.5</v>
      </c>
      <c r="P86" s="42"/>
      <c r="Q86" s="42"/>
      <c r="R86" s="42">
        <f aca="true" t="shared" si="8" ref="R86:R92">M86*O86</f>
        <v>285</v>
      </c>
      <c r="S86" s="42"/>
      <c r="T86" s="42"/>
      <c r="U86" s="42">
        <f aca="true" t="shared" si="9" ref="U86:U92">R86*$S$9</f>
        <v>327.75</v>
      </c>
      <c r="V86" s="42"/>
      <c r="W86" s="42"/>
    </row>
    <row r="87" spans="1:23" ht="12.75">
      <c r="A87" s="2">
        <v>34</v>
      </c>
      <c r="B87" s="64" t="s">
        <v>79</v>
      </c>
      <c r="C87" s="64"/>
      <c r="D87" s="64"/>
      <c r="E87" s="64"/>
      <c r="F87" s="64"/>
      <c r="G87" s="64"/>
      <c r="H87" s="64"/>
      <c r="I87" s="64"/>
      <c r="J87" s="64"/>
      <c r="K87" s="21" t="s">
        <v>144</v>
      </c>
      <c r="L87" s="21"/>
      <c r="M87" s="42">
        <v>0.45</v>
      </c>
      <c r="N87" s="42"/>
      <c r="O87" s="42">
        <v>16.84</v>
      </c>
      <c r="P87" s="42"/>
      <c r="Q87" s="42"/>
      <c r="R87" s="42">
        <f t="shared" si="8"/>
        <v>7.578</v>
      </c>
      <c r="S87" s="42"/>
      <c r="T87" s="42"/>
      <c r="U87" s="42">
        <f t="shared" si="9"/>
        <v>8.714699999999999</v>
      </c>
      <c r="V87" s="42"/>
      <c r="W87" s="42"/>
    </row>
    <row r="88" spans="1:23" ht="12.75">
      <c r="A88" s="2">
        <v>35</v>
      </c>
      <c r="B88" s="64" t="s">
        <v>4</v>
      </c>
      <c r="C88" s="64"/>
      <c r="D88" s="64"/>
      <c r="E88" s="64"/>
      <c r="F88" s="64"/>
      <c r="G88" s="64"/>
      <c r="H88" s="64"/>
      <c r="I88" s="64"/>
      <c r="J88" s="64"/>
      <c r="K88" s="21" t="s">
        <v>144</v>
      </c>
      <c r="L88" s="21"/>
      <c r="M88" s="42">
        <v>1.35</v>
      </c>
      <c r="N88" s="42"/>
      <c r="O88" s="42">
        <v>32</v>
      </c>
      <c r="P88" s="42"/>
      <c r="Q88" s="42"/>
      <c r="R88" s="42">
        <f t="shared" si="8"/>
        <v>43.2</v>
      </c>
      <c r="S88" s="42"/>
      <c r="T88" s="42"/>
      <c r="U88" s="42">
        <f t="shared" si="9"/>
        <v>49.68</v>
      </c>
      <c r="V88" s="42"/>
      <c r="W88" s="42"/>
    </row>
    <row r="89" spans="1:23" ht="12.75">
      <c r="A89" s="2">
        <v>36</v>
      </c>
      <c r="B89" s="64" t="s">
        <v>80</v>
      </c>
      <c r="C89" s="64"/>
      <c r="D89" s="64"/>
      <c r="E89" s="64"/>
      <c r="F89" s="64"/>
      <c r="G89" s="64"/>
      <c r="H89" s="64"/>
      <c r="I89" s="64"/>
      <c r="J89" s="64"/>
      <c r="K89" s="21" t="s">
        <v>144</v>
      </c>
      <c r="L89" s="21"/>
      <c r="M89" s="42">
        <v>0.45</v>
      </c>
      <c r="N89" s="42"/>
      <c r="O89" s="42">
        <v>55</v>
      </c>
      <c r="P89" s="42"/>
      <c r="Q89" s="42"/>
      <c r="R89" s="42">
        <f t="shared" si="8"/>
        <v>24.75</v>
      </c>
      <c r="S89" s="42"/>
      <c r="T89" s="42"/>
      <c r="U89" s="42">
        <f t="shared" si="9"/>
        <v>28.4625</v>
      </c>
      <c r="V89" s="42"/>
      <c r="W89" s="42"/>
    </row>
    <row r="90" spans="1:23" ht="12.75">
      <c r="A90" s="2"/>
      <c r="B90" s="67" t="s">
        <v>81</v>
      </c>
      <c r="C90" s="67"/>
      <c r="D90" s="67"/>
      <c r="E90" s="67"/>
      <c r="F90" s="67"/>
      <c r="G90" s="67"/>
      <c r="H90" s="67"/>
      <c r="I90" s="67"/>
      <c r="J90" s="67"/>
      <c r="K90" s="21"/>
      <c r="L90" s="21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</row>
    <row r="91" spans="1:23" ht="12.75">
      <c r="A91" s="2">
        <v>37</v>
      </c>
      <c r="B91" s="64" t="s">
        <v>3</v>
      </c>
      <c r="C91" s="64"/>
      <c r="D91" s="64"/>
      <c r="E91" s="64"/>
      <c r="F91" s="64"/>
      <c r="G91" s="64"/>
      <c r="H91" s="64"/>
      <c r="I91" s="64"/>
      <c r="J91" s="64"/>
      <c r="K91" s="21" t="s">
        <v>144</v>
      </c>
      <c r="L91" s="21"/>
      <c r="M91" s="42">
        <v>17.5</v>
      </c>
      <c r="N91" s="42"/>
      <c r="O91" s="42">
        <v>9.5</v>
      </c>
      <c r="P91" s="42"/>
      <c r="Q91" s="42"/>
      <c r="R91" s="42">
        <f t="shared" si="8"/>
        <v>166.25</v>
      </c>
      <c r="S91" s="42"/>
      <c r="T91" s="42"/>
      <c r="U91" s="42">
        <f t="shared" si="9"/>
        <v>191.18749999999997</v>
      </c>
      <c r="V91" s="42"/>
      <c r="W91" s="42"/>
    </row>
    <row r="92" spans="1:23" ht="12.75">
      <c r="A92" s="2">
        <v>38</v>
      </c>
      <c r="B92" s="64" t="s">
        <v>4</v>
      </c>
      <c r="C92" s="64"/>
      <c r="D92" s="64"/>
      <c r="E92" s="64"/>
      <c r="F92" s="64"/>
      <c r="G92" s="64"/>
      <c r="H92" s="64"/>
      <c r="I92" s="64"/>
      <c r="J92" s="64"/>
      <c r="K92" s="21" t="s">
        <v>144</v>
      </c>
      <c r="L92" s="21"/>
      <c r="M92" s="68">
        <v>0.525</v>
      </c>
      <c r="N92" s="68"/>
      <c r="O92" s="42">
        <v>32</v>
      </c>
      <c r="P92" s="42"/>
      <c r="Q92" s="42"/>
      <c r="R92" s="42">
        <f t="shared" si="8"/>
        <v>16.8</v>
      </c>
      <c r="S92" s="42"/>
      <c r="T92" s="42"/>
      <c r="U92" s="42">
        <f t="shared" si="9"/>
        <v>19.32</v>
      </c>
      <c r="V92" s="42"/>
      <c r="W92" s="42"/>
    </row>
    <row r="93" spans="1:23" ht="12.75">
      <c r="A93" s="2">
        <v>39</v>
      </c>
      <c r="B93" s="64" t="s">
        <v>80</v>
      </c>
      <c r="C93" s="64"/>
      <c r="D93" s="64"/>
      <c r="E93" s="64"/>
      <c r="F93" s="64"/>
      <c r="G93" s="64"/>
      <c r="H93" s="64"/>
      <c r="I93" s="64"/>
      <c r="J93" s="64"/>
      <c r="K93" s="21" t="s">
        <v>144</v>
      </c>
      <c r="L93" s="21"/>
      <c r="M93" s="68">
        <v>0.263</v>
      </c>
      <c r="N93" s="68"/>
      <c r="O93" s="42">
        <v>55</v>
      </c>
      <c r="P93" s="42"/>
      <c r="Q93" s="42"/>
      <c r="R93" s="42">
        <f>M93*O93</f>
        <v>14.465</v>
      </c>
      <c r="S93" s="42"/>
      <c r="T93" s="42"/>
      <c r="U93" s="42">
        <f>R93*$S$9</f>
        <v>16.634749999999997</v>
      </c>
      <c r="V93" s="42"/>
      <c r="W93" s="42"/>
    </row>
    <row r="94" spans="1:23" ht="12.75">
      <c r="A94" s="3"/>
      <c r="B94" s="62" t="s">
        <v>132</v>
      </c>
      <c r="C94" s="62"/>
      <c r="D94" s="62"/>
      <c r="E94" s="62"/>
      <c r="F94" s="62"/>
      <c r="G94" s="62"/>
      <c r="H94" s="62"/>
      <c r="I94" s="62"/>
      <c r="J94" s="62"/>
      <c r="K94" s="63"/>
      <c r="L94" s="63"/>
      <c r="M94" s="61"/>
      <c r="N94" s="61"/>
      <c r="O94" s="61"/>
      <c r="P94" s="61"/>
      <c r="Q94" s="61"/>
      <c r="R94" s="61">
        <f>SUM(R86:T93)</f>
        <v>558.043</v>
      </c>
      <c r="S94" s="61"/>
      <c r="T94" s="61"/>
      <c r="U94" s="61">
        <f>SUM(U86:W93)</f>
        <v>641.74945</v>
      </c>
      <c r="V94" s="61"/>
      <c r="W94" s="61"/>
    </row>
    <row r="95" spans="1:23" ht="12.75">
      <c r="A95" s="11"/>
      <c r="B95" s="12"/>
      <c r="C95" s="12"/>
      <c r="D95" s="12"/>
      <c r="E95" s="12"/>
      <c r="F95" s="12"/>
      <c r="G95" s="12"/>
      <c r="H95" s="12"/>
      <c r="I95" s="12"/>
      <c r="J95" s="12"/>
      <c r="K95" s="11"/>
      <c r="L95" s="11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</row>
    <row r="96" spans="1:23" ht="12.75">
      <c r="A96" s="11"/>
      <c r="B96" s="12"/>
      <c r="C96" s="12"/>
      <c r="D96" s="12"/>
      <c r="E96" s="12"/>
      <c r="F96" s="12"/>
      <c r="G96" s="12"/>
      <c r="H96" s="12"/>
      <c r="I96" s="12"/>
      <c r="J96" s="12"/>
      <c r="K96" s="11"/>
      <c r="L96" s="11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</row>
    <row r="97" spans="1:23" ht="12.75">
      <c r="A97" s="11"/>
      <c r="B97" s="12"/>
      <c r="C97" s="12"/>
      <c r="D97" s="12"/>
      <c r="E97" s="12"/>
      <c r="F97" s="12"/>
      <c r="G97" s="12"/>
      <c r="H97" s="12"/>
      <c r="I97" s="12"/>
      <c r="J97" s="12"/>
      <c r="K97" s="11"/>
      <c r="L97" s="11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</row>
    <row r="98" spans="1:23" ht="12.75">
      <c r="A98" s="11"/>
      <c r="B98" s="12"/>
      <c r="C98" s="12"/>
      <c r="D98" s="12"/>
      <c r="E98" s="12"/>
      <c r="F98" s="12"/>
      <c r="G98" s="12"/>
      <c r="H98" s="12"/>
      <c r="I98" s="12"/>
      <c r="J98" s="12"/>
      <c r="K98" s="11"/>
      <c r="L98" s="11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</row>
    <row r="99" ht="54.75" customHeight="1"/>
    <row r="100" spans="1:26" ht="12.75">
      <c r="A100" s="57" t="s">
        <v>120</v>
      </c>
      <c r="B100" s="57"/>
      <c r="C100" s="57"/>
      <c r="D100" s="57"/>
      <c r="E100" s="57"/>
      <c r="F100" s="57"/>
      <c r="G100" s="57"/>
      <c r="H100" s="57"/>
      <c r="I100" s="57"/>
      <c r="J100" s="57"/>
      <c r="K100" s="57"/>
      <c r="L100" s="57"/>
      <c r="M100" s="57"/>
      <c r="N100" s="57"/>
      <c r="O100" s="57"/>
      <c r="P100" s="57"/>
      <c r="Q100" s="57"/>
      <c r="R100" s="57"/>
      <c r="S100" s="57"/>
      <c r="T100" s="57"/>
      <c r="U100" s="57"/>
      <c r="V100" s="57"/>
      <c r="W100" s="57"/>
      <c r="Z100" s="8"/>
    </row>
    <row r="101" spans="1:23" ht="12.75">
      <c r="A101" s="57" t="s">
        <v>93</v>
      </c>
      <c r="B101" s="57"/>
      <c r="C101" s="57"/>
      <c r="D101" s="57"/>
      <c r="E101" s="57"/>
      <c r="F101" s="57"/>
      <c r="G101" s="57"/>
      <c r="H101" s="57"/>
      <c r="I101" s="57"/>
      <c r="J101" s="57"/>
      <c r="K101" s="57"/>
      <c r="L101" s="57"/>
      <c r="M101" s="57"/>
      <c r="N101" s="57"/>
      <c r="O101" s="57"/>
      <c r="P101" s="57"/>
      <c r="Q101" s="57"/>
      <c r="R101" s="57"/>
      <c r="S101" s="57"/>
      <c r="T101" s="57"/>
      <c r="U101" s="57"/>
      <c r="V101" s="57"/>
      <c r="W101" s="57"/>
    </row>
    <row r="102" spans="1:23" ht="12.75" customHeight="1">
      <c r="A102" s="57" t="s">
        <v>83</v>
      </c>
      <c r="B102" s="57"/>
      <c r="C102" s="57"/>
      <c r="D102" s="57"/>
      <c r="E102" s="57"/>
      <c r="F102" s="57"/>
      <c r="G102" s="57"/>
      <c r="H102" s="57"/>
      <c r="I102" s="57"/>
      <c r="J102" s="57"/>
      <c r="K102" s="57"/>
      <c r="L102" s="57"/>
      <c r="M102" s="57"/>
      <c r="N102" s="57"/>
      <c r="O102" s="57"/>
      <c r="P102" s="57"/>
      <c r="Q102" s="57"/>
      <c r="R102" s="57"/>
      <c r="S102" s="57"/>
      <c r="T102" s="57"/>
      <c r="U102" s="57"/>
      <c r="V102" s="57"/>
      <c r="W102" s="57"/>
    </row>
    <row r="103" spans="1:23" ht="12.75">
      <c r="A103" s="57" t="s">
        <v>33</v>
      </c>
      <c r="B103" s="57"/>
      <c r="C103" s="57"/>
      <c r="D103" s="57"/>
      <c r="E103" s="57"/>
      <c r="F103" s="57"/>
      <c r="G103" s="57"/>
      <c r="H103" s="57"/>
      <c r="I103" s="57"/>
      <c r="J103" s="57"/>
      <c r="K103" s="57"/>
      <c r="L103" s="57"/>
      <c r="M103" s="57"/>
      <c r="N103" s="57"/>
      <c r="O103" s="57"/>
      <c r="P103" s="57"/>
      <c r="Q103" s="57"/>
      <c r="R103" s="57"/>
      <c r="S103" s="57"/>
      <c r="T103" s="57"/>
      <c r="U103" s="57"/>
      <c r="V103" s="57"/>
      <c r="W103" s="57"/>
    </row>
    <row r="104" spans="1:23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</row>
    <row r="105" spans="1:23" ht="12.75">
      <c r="A105" s="21" t="s">
        <v>122</v>
      </c>
      <c r="B105" s="21" t="s">
        <v>94</v>
      </c>
      <c r="C105" s="21"/>
      <c r="D105" s="21"/>
      <c r="E105" s="21"/>
      <c r="F105" s="21"/>
      <c r="G105" s="21"/>
      <c r="H105" s="21"/>
      <c r="I105" s="21" t="s">
        <v>95</v>
      </c>
      <c r="J105" s="21"/>
      <c r="K105" s="21" t="s">
        <v>141</v>
      </c>
      <c r="L105" s="21"/>
      <c r="M105" s="21" t="s">
        <v>139</v>
      </c>
      <c r="N105" s="21"/>
      <c r="O105" s="21"/>
      <c r="P105" s="21" t="s">
        <v>146</v>
      </c>
      <c r="Q105" s="21"/>
      <c r="R105" s="21" t="s">
        <v>125</v>
      </c>
      <c r="S105" s="21"/>
      <c r="T105" s="21"/>
      <c r="U105" s="21"/>
      <c r="V105" s="21"/>
      <c r="W105" s="21"/>
    </row>
    <row r="106" spans="1:23" ht="56.25" customHeight="1">
      <c r="A106" s="21"/>
      <c r="B106" s="21"/>
      <c r="C106" s="21"/>
      <c r="D106" s="21"/>
      <c r="E106" s="21"/>
      <c r="F106" s="21"/>
      <c r="G106" s="21"/>
      <c r="H106" s="21"/>
      <c r="I106" s="21"/>
      <c r="J106" s="21"/>
      <c r="K106" s="21"/>
      <c r="L106" s="21"/>
      <c r="M106" s="21"/>
      <c r="N106" s="21"/>
      <c r="O106" s="21"/>
      <c r="P106" s="21"/>
      <c r="Q106" s="21"/>
      <c r="R106" s="21" t="s">
        <v>96</v>
      </c>
      <c r="S106" s="21"/>
      <c r="T106" s="21"/>
      <c r="U106" s="21" t="s">
        <v>138</v>
      </c>
      <c r="V106" s="21"/>
      <c r="W106" s="21"/>
    </row>
    <row r="107" spans="1:23" ht="12.75">
      <c r="A107" s="5">
        <v>1</v>
      </c>
      <c r="B107" s="66">
        <v>2</v>
      </c>
      <c r="C107" s="66"/>
      <c r="D107" s="66"/>
      <c r="E107" s="66"/>
      <c r="F107" s="66"/>
      <c r="G107" s="66"/>
      <c r="H107" s="66"/>
      <c r="I107" s="66">
        <v>3</v>
      </c>
      <c r="J107" s="66"/>
      <c r="K107" s="66">
        <v>4</v>
      </c>
      <c r="L107" s="66"/>
      <c r="M107" s="66">
        <v>5</v>
      </c>
      <c r="N107" s="66"/>
      <c r="O107" s="66"/>
      <c r="P107" s="66">
        <v>6</v>
      </c>
      <c r="Q107" s="66"/>
      <c r="R107" s="66">
        <v>7</v>
      </c>
      <c r="S107" s="66"/>
      <c r="T107" s="66"/>
      <c r="U107" s="66">
        <v>8</v>
      </c>
      <c r="V107" s="66"/>
      <c r="W107" s="66"/>
    </row>
    <row r="108" spans="1:23" ht="27.75" customHeight="1">
      <c r="A108" s="2">
        <v>1</v>
      </c>
      <c r="B108" s="64" t="s">
        <v>85</v>
      </c>
      <c r="C108" s="64"/>
      <c r="D108" s="64"/>
      <c r="E108" s="64"/>
      <c r="F108" s="64"/>
      <c r="G108" s="64"/>
      <c r="H108" s="64"/>
      <c r="I108" s="65">
        <v>0.143</v>
      </c>
      <c r="J108" s="65"/>
      <c r="K108" s="21" t="s">
        <v>143</v>
      </c>
      <c r="L108" s="21"/>
      <c r="M108" s="42">
        <v>244385</v>
      </c>
      <c r="N108" s="42"/>
      <c r="O108" s="42"/>
      <c r="P108" s="21">
        <v>1</v>
      </c>
      <c r="Q108" s="21"/>
      <c r="R108" s="42">
        <f>I108*M108*P108*1.67</f>
        <v>58361.581849999995</v>
      </c>
      <c r="S108" s="42"/>
      <c r="T108" s="42"/>
      <c r="U108" s="42">
        <f aca="true" t="shared" si="10" ref="U108:U113">R108*$S$10</f>
        <v>64197.740035</v>
      </c>
      <c r="V108" s="42"/>
      <c r="W108" s="42"/>
    </row>
    <row r="109" spans="1:23" ht="27" customHeight="1">
      <c r="A109" s="2">
        <v>2</v>
      </c>
      <c r="B109" s="64" t="s">
        <v>86</v>
      </c>
      <c r="C109" s="64"/>
      <c r="D109" s="64"/>
      <c r="E109" s="64"/>
      <c r="F109" s="64"/>
      <c r="G109" s="64"/>
      <c r="H109" s="64"/>
      <c r="I109" s="65">
        <v>0.5</v>
      </c>
      <c r="J109" s="65"/>
      <c r="K109" s="21" t="s">
        <v>143</v>
      </c>
      <c r="L109" s="21"/>
      <c r="M109" s="42">
        <v>4407.97</v>
      </c>
      <c r="N109" s="42"/>
      <c r="O109" s="42"/>
      <c r="P109" s="21">
        <v>1</v>
      </c>
      <c r="Q109" s="21"/>
      <c r="R109" s="42">
        <f>I109*M109*P109*1.33</f>
        <v>2931.3000500000003</v>
      </c>
      <c r="S109" s="42"/>
      <c r="T109" s="42"/>
      <c r="U109" s="42">
        <f t="shared" si="10"/>
        <v>3224.4300550000007</v>
      </c>
      <c r="V109" s="42"/>
      <c r="W109" s="42"/>
    </row>
    <row r="110" spans="1:23" ht="12.75">
      <c r="A110" s="2">
        <v>3</v>
      </c>
      <c r="B110" s="64" t="s">
        <v>87</v>
      </c>
      <c r="C110" s="64"/>
      <c r="D110" s="64"/>
      <c r="E110" s="64"/>
      <c r="F110" s="64"/>
      <c r="G110" s="64"/>
      <c r="H110" s="64"/>
      <c r="I110" s="65">
        <v>0.161</v>
      </c>
      <c r="J110" s="65"/>
      <c r="K110" s="21" t="s">
        <v>143</v>
      </c>
      <c r="L110" s="21"/>
      <c r="M110" s="42">
        <v>25000</v>
      </c>
      <c r="N110" s="42"/>
      <c r="O110" s="42"/>
      <c r="P110" s="21">
        <v>1</v>
      </c>
      <c r="Q110" s="21"/>
      <c r="R110" s="42">
        <f>I110*M110*P110*1.67</f>
        <v>6721.75</v>
      </c>
      <c r="S110" s="42"/>
      <c r="T110" s="42"/>
      <c r="U110" s="42">
        <f t="shared" si="10"/>
        <v>7393.925</v>
      </c>
      <c r="V110" s="42"/>
      <c r="W110" s="42"/>
    </row>
    <row r="111" spans="1:23" ht="28.5" customHeight="1">
      <c r="A111" s="2">
        <v>4</v>
      </c>
      <c r="B111" s="64" t="s">
        <v>88</v>
      </c>
      <c r="C111" s="64"/>
      <c r="D111" s="64"/>
      <c r="E111" s="64"/>
      <c r="F111" s="64"/>
      <c r="G111" s="64"/>
      <c r="H111" s="64"/>
      <c r="I111" s="65">
        <v>0.222</v>
      </c>
      <c r="J111" s="65"/>
      <c r="K111" s="21" t="s">
        <v>143</v>
      </c>
      <c r="L111" s="21"/>
      <c r="M111" s="42">
        <v>8400</v>
      </c>
      <c r="N111" s="42"/>
      <c r="O111" s="42"/>
      <c r="P111" s="21">
        <v>1</v>
      </c>
      <c r="Q111" s="21"/>
      <c r="R111" s="42">
        <f>I111*M111*P111*1.67</f>
        <v>3114.216</v>
      </c>
      <c r="S111" s="42"/>
      <c r="T111" s="42"/>
      <c r="U111" s="42">
        <f t="shared" si="10"/>
        <v>3425.6376</v>
      </c>
      <c r="V111" s="42"/>
      <c r="W111" s="42"/>
    </row>
    <row r="112" spans="1:23" ht="27.75" customHeight="1">
      <c r="A112" s="2">
        <v>5</v>
      </c>
      <c r="B112" s="64" t="s">
        <v>89</v>
      </c>
      <c r="C112" s="64"/>
      <c r="D112" s="64"/>
      <c r="E112" s="64"/>
      <c r="F112" s="64"/>
      <c r="G112" s="64"/>
      <c r="H112" s="64"/>
      <c r="I112" s="65">
        <v>0.144</v>
      </c>
      <c r="J112" s="65"/>
      <c r="K112" s="21" t="s">
        <v>143</v>
      </c>
      <c r="L112" s="21"/>
      <c r="M112" s="42">
        <v>15000</v>
      </c>
      <c r="N112" s="42"/>
      <c r="O112" s="42"/>
      <c r="P112" s="21">
        <v>1</v>
      </c>
      <c r="Q112" s="21"/>
      <c r="R112" s="42">
        <f>I112*M112*P112*1.67</f>
        <v>3607.2</v>
      </c>
      <c r="S112" s="42"/>
      <c r="T112" s="42"/>
      <c r="U112" s="42">
        <f t="shared" si="10"/>
        <v>3967.92</v>
      </c>
      <c r="V112" s="42"/>
      <c r="W112" s="42"/>
    </row>
    <row r="113" spans="1:23" ht="12.75">
      <c r="A113" s="2">
        <v>6</v>
      </c>
      <c r="B113" s="64" t="s">
        <v>90</v>
      </c>
      <c r="C113" s="64"/>
      <c r="D113" s="64"/>
      <c r="E113" s="64"/>
      <c r="F113" s="64"/>
      <c r="G113" s="64"/>
      <c r="H113" s="64"/>
      <c r="I113" s="65">
        <v>0.5</v>
      </c>
      <c r="J113" s="65"/>
      <c r="K113" s="21" t="s">
        <v>143</v>
      </c>
      <c r="L113" s="21"/>
      <c r="M113" s="42">
        <v>267</v>
      </c>
      <c r="N113" s="42"/>
      <c r="O113" s="42"/>
      <c r="P113" s="21">
        <v>1</v>
      </c>
      <c r="Q113" s="21"/>
      <c r="R113" s="42">
        <f>I113*M113*P113*1.13</f>
        <v>150.855</v>
      </c>
      <c r="S113" s="42"/>
      <c r="T113" s="42"/>
      <c r="U113" s="42">
        <f t="shared" si="10"/>
        <v>165.94050000000001</v>
      </c>
      <c r="V113" s="42"/>
      <c r="W113" s="42"/>
    </row>
    <row r="114" spans="1:23" ht="12.75">
      <c r="A114" s="3"/>
      <c r="B114" s="62" t="s">
        <v>132</v>
      </c>
      <c r="C114" s="62"/>
      <c r="D114" s="62"/>
      <c r="E114" s="62"/>
      <c r="F114" s="62"/>
      <c r="G114" s="62"/>
      <c r="H114" s="62"/>
      <c r="I114" s="62"/>
      <c r="J114" s="62"/>
      <c r="K114" s="63"/>
      <c r="L114" s="63"/>
      <c r="M114" s="61"/>
      <c r="N114" s="61"/>
      <c r="O114" s="61"/>
      <c r="P114" s="61"/>
      <c r="Q114" s="61"/>
      <c r="R114" s="61">
        <f>SUM(R106:T113)</f>
        <v>74893.90289999999</v>
      </c>
      <c r="S114" s="61"/>
      <c r="T114" s="61"/>
      <c r="U114" s="61">
        <f>SUM(U106:W113)</f>
        <v>82383.59319</v>
      </c>
      <c r="V114" s="61"/>
      <c r="W114" s="61"/>
    </row>
    <row r="116" spans="1:33" ht="12.75">
      <c r="A116" s="28" t="s">
        <v>104</v>
      </c>
      <c r="B116" s="28"/>
      <c r="C116" s="28"/>
      <c r="D116" s="28"/>
      <c r="E116" s="28"/>
      <c r="F116" s="28"/>
      <c r="G116" s="28"/>
      <c r="H116" s="28"/>
      <c r="I116" s="28"/>
      <c r="J116" s="28"/>
      <c r="K116" s="28"/>
      <c r="L116" s="28"/>
      <c r="M116" s="28"/>
      <c r="N116" s="28"/>
      <c r="O116" s="28"/>
      <c r="P116" s="28"/>
      <c r="Q116" s="28"/>
      <c r="R116" s="28"/>
      <c r="S116" s="28"/>
      <c r="T116" s="28"/>
      <c r="U116" s="28"/>
      <c r="V116" s="28"/>
      <c r="W116" s="28"/>
      <c r="X116" s="28"/>
      <c r="Y116" s="10"/>
      <c r="Z116" s="10"/>
      <c r="AA116" s="10"/>
      <c r="AB116" s="10"/>
      <c r="AC116" s="10"/>
      <c r="AD116" s="10"/>
      <c r="AE116" s="10"/>
      <c r="AF116" s="10"/>
      <c r="AG116" s="10"/>
    </row>
    <row r="117" spans="1:33" ht="12.75">
      <c r="A117" s="28" t="s">
        <v>91</v>
      </c>
      <c r="B117" s="28"/>
      <c r="C117" s="28"/>
      <c r="D117" s="28"/>
      <c r="E117" s="28"/>
      <c r="F117" s="28"/>
      <c r="G117" s="28"/>
      <c r="H117" s="28"/>
      <c r="I117" s="28"/>
      <c r="J117" s="28"/>
      <c r="K117" s="28"/>
      <c r="L117" s="28"/>
      <c r="M117" s="28"/>
      <c r="N117" s="28"/>
      <c r="O117" s="28"/>
      <c r="P117" s="28"/>
      <c r="Q117" s="28"/>
      <c r="R117" s="28"/>
      <c r="S117" s="28"/>
      <c r="T117" s="28"/>
      <c r="U117" s="28"/>
      <c r="V117" s="28"/>
      <c r="W117" s="28"/>
      <c r="X117" s="28"/>
      <c r="Y117" s="10"/>
      <c r="Z117" s="10"/>
      <c r="AA117" s="10"/>
      <c r="AB117" s="10"/>
      <c r="AC117" s="10"/>
      <c r="AD117" s="10"/>
      <c r="AE117" s="10"/>
      <c r="AF117" s="10"/>
      <c r="AG117" s="10"/>
    </row>
    <row r="118" spans="1:33" ht="12.75">
      <c r="A118" s="28" t="s">
        <v>35</v>
      </c>
      <c r="B118" s="28"/>
      <c r="C118" s="28"/>
      <c r="D118" s="28"/>
      <c r="E118" s="28"/>
      <c r="F118" s="28"/>
      <c r="G118" s="28"/>
      <c r="H118" s="28"/>
      <c r="I118" s="28"/>
      <c r="J118" s="28"/>
      <c r="K118" s="28"/>
      <c r="L118" s="28"/>
      <c r="M118" s="28"/>
      <c r="N118" s="28"/>
      <c r="O118" s="28"/>
      <c r="P118" s="28"/>
      <c r="Q118" s="28"/>
      <c r="R118" s="28"/>
      <c r="S118" s="28"/>
      <c r="T118" s="28"/>
      <c r="U118" s="28"/>
      <c r="V118" s="28"/>
      <c r="W118" s="28"/>
      <c r="X118" s="28"/>
      <c r="Y118" s="10"/>
      <c r="Z118" s="10"/>
      <c r="AA118" s="10"/>
      <c r="AB118" s="10"/>
      <c r="AC118" s="10"/>
      <c r="AD118" s="10"/>
      <c r="AE118" s="10"/>
      <c r="AF118" s="10"/>
      <c r="AG118" s="10"/>
    </row>
    <row r="119" spans="1:33" ht="12.75">
      <c r="A119" s="58" t="s">
        <v>36</v>
      </c>
      <c r="B119" s="58"/>
      <c r="C119" s="58"/>
      <c r="D119" s="58"/>
      <c r="E119" s="58"/>
      <c r="F119" s="58"/>
      <c r="G119" s="58"/>
      <c r="H119" s="58"/>
      <c r="I119" s="58"/>
      <c r="J119" s="58"/>
      <c r="K119" s="58"/>
      <c r="L119" s="58"/>
      <c r="M119" s="58"/>
      <c r="N119" s="58"/>
      <c r="O119" s="58"/>
      <c r="P119" s="58"/>
      <c r="Q119" s="59">
        <v>9.16</v>
      </c>
      <c r="R119" s="5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</row>
    <row r="121" spans="1:24" ht="12.75">
      <c r="A121" s="21" t="s">
        <v>122</v>
      </c>
      <c r="B121" s="21" t="s">
        <v>97</v>
      </c>
      <c r="C121" s="21"/>
      <c r="D121" s="21"/>
      <c r="E121" s="21"/>
      <c r="F121" s="22" t="s">
        <v>103</v>
      </c>
      <c r="G121" s="26"/>
      <c r="H121" s="26"/>
      <c r="I121" s="26"/>
      <c r="J121" s="26"/>
      <c r="K121" s="26"/>
      <c r="L121" s="26"/>
      <c r="M121" s="26"/>
      <c r="N121" s="26"/>
      <c r="O121" s="26"/>
      <c r="P121" s="26"/>
      <c r="Q121" s="26"/>
      <c r="R121" s="26"/>
      <c r="S121" s="26"/>
      <c r="T121" s="26"/>
      <c r="U121" s="26"/>
      <c r="V121" s="23" t="s">
        <v>132</v>
      </c>
      <c r="W121" s="17"/>
      <c r="X121" s="18"/>
    </row>
    <row r="122" spans="1:24" ht="87.75" customHeight="1">
      <c r="A122" s="21"/>
      <c r="B122" s="21"/>
      <c r="C122" s="21"/>
      <c r="D122" s="21"/>
      <c r="E122" s="21"/>
      <c r="F122" s="20" t="s">
        <v>98</v>
      </c>
      <c r="G122" s="20"/>
      <c r="H122" s="20" t="s">
        <v>99</v>
      </c>
      <c r="I122" s="20"/>
      <c r="J122" s="40" t="s">
        <v>152</v>
      </c>
      <c r="K122" s="41"/>
      <c r="L122" s="40" t="s">
        <v>148</v>
      </c>
      <c r="M122" s="41"/>
      <c r="N122" s="20" t="s">
        <v>149</v>
      </c>
      <c r="O122" s="20"/>
      <c r="P122" s="20" t="s">
        <v>100</v>
      </c>
      <c r="Q122" s="20"/>
      <c r="R122" s="20" t="s">
        <v>101</v>
      </c>
      <c r="S122" s="20"/>
      <c r="T122" s="20" t="s">
        <v>102</v>
      </c>
      <c r="U122" s="20"/>
      <c r="V122" s="19"/>
      <c r="W122" s="38"/>
      <c r="X122" s="39"/>
    </row>
    <row r="123" spans="1:24" ht="12.75">
      <c r="A123" s="4">
        <v>1</v>
      </c>
      <c r="B123" s="29">
        <v>2</v>
      </c>
      <c r="C123" s="30"/>
      <c r="D123" s="30"/>
      <c r="E123" s="30"/>
      <c r="F123" s="29">
        <v>3</v>
      </c>
      <c r="G123" s="31"/>
      <c r="H123" s="29">
        <v>4</v>
      </c>
      <c r="I123" s="31"/>
      <c r="J123" s="29">
        <v>5</v>
      </c>
      <c r="K123" s="31"/>
      <c r="L123" s="29">
        <v>6</v>
      </c>
      <c r="M123" s="31"/>
      <c r="N123" s="29">
        <v>7</v>
      </c>
      <c r="O123" s="31"/>
      <c r="P123" s="29">
        <v>8</v>
      </c>
      <c r="Q123" s="31"/>
      <c r="R123" s="29">
        <v>9</v>
      </c>
      <c r="S123" s="31"/>
      <c r="T123" s="29">
        <v>10</v>
      </c>
      <c r="U123" s="30"/>
      <c r="V123" s="29">
        <v>11</v>
      </c>
      <c r="W123" s="30"/>
      <c r="X123" s="31"/>
    </row>
    <row r="124" spans="1:24" ht="37.5" customHeight="1">
      <c r="A124" s="2">
        <v>1</v>
      </c>
      <c r="B124" s="32" t="s">
        <v>92</v>
      </c>
      <c r="C124" s="33"/>
      <c r="D124" s="33"/>
      <c r="E124" s="34"/>
      <c r="F124" s="24">
        <f>U40/6*Q119</f>
        <v>1094.746676427846</v>
      </c>
      <c r="G124" s="35"/>
      <c r="H124" s="36">
        <f>U78/100+U83+U94/6*Q119</f>
        <v>10194.465083666668</v>
      </c>
      <c r="I124" s="37"/>
      <c r="J124" s="36">
        <f>U36*0.03/6*Q119*$S$9</f>
        <v>24.1193685057</v>
      </c>
      <c r="K124" s="37"/>
      <c r="L124" s="36">
        <f>U114/305/6*Q119</f>
        <v>412.3681495193443</v>
      </c>
      <c r="M124" s="37"/>
      <c r="N124" s="36">
        <f>L124*0.3</f>
        <v>123.71044485580327</v>
      </c>
      <c r="O124" s="37"/>
      <c r="P124" s="36">
        <f>F124+H124+J124+L124+N124</f>
        <v>11849.409722975362</v>
      </c>
      <c r="Q124" s="37"/>
      <c r="R124" s="24">
        <f>P124*S11</f>
        <v>3317.834722433102</v>
      </c>
      <c r="S124" s="35"/>
      <c r="T124" s="24">
        <f>(P124+R124)*S12</f>
        <v>2123.4142223571853</v>
      </c>
      <c r="U124" s="25"/>
      <c r="V124" s="24">
        <f>P124+R124+T124</f>
        <v>17290.658667765652</v>
      </c>
      <c r="W124" s="26"/>
      <c r="X124" s="27"/>
    </row>
  </sheetData>
  <mergeCells count="525">
    <mergeCell ref="A119:P119"/>
    <mergeCell ref="Q119:R119"/>
    <mergeCell ref="R114:T114"/>
    <mergeCell ref="U114:W114"/>
    <mergeCell ref="B114:J114"/>
    <mergeCell ref="K114:L114"/>
    <mergeCell ref="M114:N114"/>
    <mergeCell ref="O114:Q114"/>
    <mergeCell ref="P112:Q112"/>
    <mergeCell ref="R112:T112"/>
    <mergeCell ref="U112:W112"/>
    <mergeCell ref="B113:H113"/>
    <mergeCell ref="I113:J113"/>
    <mergeCell ref="K113:L113"/>
    <mergeCell ref="M113:O113"/>
    <mergeCell ref="P113:Q113"/>
    <mergeCell ref="R113:T113"/>
    <mergeCell ref="U113:W113"/>
    <mergeCell ref="B112:H112"/>
    <mergeCell ref="I112:J112"/>
    <mergeCell ref="K112:L112"/>
    <mergeCell ref="M112:O112"/>
    <mergeCell ref="P110:Q110"/>
    <mergeCell ref="R110:T110"/>
    <mergeCell ref="U110:W110"/>
    <mergeCell ref="B111:H111"/>
    <mergeCell ref="I111:J111"/>
    <mergeCell ref="K111:L111"/>
    <mergeCell ref="M111:O111"/>
    <mergeCell ref="P111:Q111"/>
    <mergeCell ref="R111:T111"/>
    <mergeCell ref="U111:W111"/>
    <mergeCell ref="B110:H110"/>
    <mergeCell ref="I110:J110"/>
    <mergeCell ref="K110:L110"/>
    <mergeCell ref="M110:O110"/>
    <mergeCell ref="P108:Q108"/>
    <mergeCell ref="R108:T108"/>
    <mergeCell ref="U108:W108"/>
    <mergeCell ref="B109:H109"/>
    <mergeCell ref="I109:J109"/>
    <mergeCell ref="K109:L109"/>
    <mergeCell ref="M109:O109"/>
    <mergeCell ref="P109:Q109"/>
    <mergeCell ref="R109:T109"/>
    <mergeCell ref="U109:W109"/>
    <mergeCell ref="B108:H108"/>
    <mergeCell ref="I108:J108"/>
    <mergeCell ref="K108:L108"/>
    <mergeCell ref="M108:O108"/>
    <mergeCell ref="R106:T106"/>
    <mergeCell ref="U106:W106"/>
    <mergeCell ref="B107:H107"/>
    <mergeCell ref="I107:J107"/>
    <mergeCell ref="K107:L107"/>
    <mergeCell ref="M107:O107"/>
    <mergeCell ref="P107:Q107"/>
    <mergeCell ref="R107:T107"/>
    <mergeCell ref="U107:W107"/>
    <mergeCell ref="A101:W101"/>
    <mergeCell ref="A102:W102"/>
    <mergeCell ref="A103:W103"/>
    <mergeCell ref="A105:A106"/>
    <mergeCell ref="B105:H106"/>
    <mergeCell ref="I105:J106"/>
    <mergeCell ref="K105:L106"/>
    <mergeCell ref="M105:O106"/>
    <mergeCell ref="P105:Q106"/>
    <mergeCell ref="R105:W105"/>
    <mergeCell ref="O85:Q85"/>
    <mergeCell ref="R85:T85"/>
    <mergeCell ref="U85:W85"/>
    <mergeCell ref="A100:W100"/>
    <mergeCell ref="R94:T94"/>
    <mergeCell ref="U94:W94"/>
    <mergeCell ref="B90:J90"/>
    <mergeCell ref="K90:L90"/>
    <mergeCell ref="M90:N90"/>
    <mergeCell ref="O90:Q90"/>
    <mergeCell ref="R93:T93"/>
    <mergeCell ref="U93:W93"/>
    <mergeCell ref="B92:J92"/>
    <mergeCell ref="K92:L92"/>
    <mergeCell ref="B93:J93"/>
    <mergeCell ref="K93:L93"/>
    <mergeCell ref="M93:N93"/>
    <mergeCell ref="O93:Q93"/>
    <mergeCell ref="M92:N92"/>
    <mergeCell ref="O92:Q92"/>
    <mergeCell ref="B94:J94"/>
    <mergeCell ref="K94:L94"/>
    <mergeCell ref="M94:N94"/>
    <mergeCell ref="O94:Q94"/>
    <mergeCell ref="R91:T91"/>
    <mergeCell ref="U91:W91"/>
    <mergeCell ref="R92:T92"/>
    <mergeCell ref="U92:W92"/>
    <mergeCell ref="B89:J89"/>
    <mergeCell ref="K89:L89"/>
    <mergeCell ref="R90:T90"/>
    <mergeCell ref="U90:W90"/>
    <mergeCell ref="M89:N89"/>
    <mergeCell ref="O89:Q89"/>
    <mergeCell ref="R89:T89"/>
    <mergeCell ref="U89:W89"/>
    <mergeCell ref="B91:J91"/>
    <mergeCell ref="K91:L91"/>
    <mergeCell ref="M91:N91"/>
    <mergeCell ref="O91:Q91"/>
    <mergeCell ref="R87:T87"/>
    <mergeCell ref="U87:W87"/>
    <mergeCell ref="R88:T88"/>
    <mergeCell ref="U88:W88"/>
    <mergeCell ref="B88:J88"/>
    <mergeCell ref="K88:L88"/>
    <mergeCell ref="M88:N88"/>
    <mergeCell ref="O88:Q88"/>
    <mergeCell ref="B87:J87"/>
    <mergeCell ref="K87:L87"/>
    <mergeCell ref="M87:N87"/>
    <mergeCell ref="O87:Q87"/>
    <mergeCell ref="A84:W84"/>
    <mergeCell ref="B86:J86"/>
    <mergeCell ref="K86:L86"/>
    <mergeCell ref="M86:N86"/>
    <mergeCell ref="O86:Q86"/>
    <mergeCell ref="R86:T86"/>
    <mergeCell ref="U86:W86"/>
    <mergeCell ref="B85:J85"/>
    <mergeCell ref="K85:L85"/>
    <mergeCell ref="M85:N85"/>
    <mergeCell ref="R82:T82"/>
    <mergeCell ref="U82:W82"/>
    <mergeCell ref="B83:J83"/>
    <mergeCell ref="K83:L83"/>
    <mergeCell ref="M83:N83"/>
    <mergeCell ref="O83:Q83"/>
    <mergeCell ref="R83:T83"/>
    <mergeCell ref="U83:W83"/>
    <mergeCell ref="B82:J82"/>
    <mergeCell ref="K82:L82"/>
    <mergeCell ref="M82:N82"/>
    <mergeCell ref="O82:Q82"/>
    <mergeCell ref="R67:T67"/>
    <mergeCell ref="U67:W67"/>
    <mergeCell ref="A80:W80"/>
    <mergeCell ref="B81:J81"/>
    <mergeCell ref="K81:L81"/>
    <mergeCell ref="M81:N81"/>
    <mergeCell ref="O81:Q81"/>
    <mergeCell ref="R81:T81"/>
    <mergeCell ref="U81:W81"/>
    <mergeCell ref="B67:J67"/>
    <mergeCell ref="K67:L67"/>
    <mergeCell ref="M67:N67"/>
    <mergeCell ref="O67:Q67"/>
    <mergeCell ref="R75:T75"/>
    <mergeCell ref="U75:W75"/>
    <mergeCell ref="B76:J76"/>
    <mergeCell ref="K76:L76"/>
    <mergeCell ref="M76:N76"/>
    <mergeCell ref="R66:T66"/>
    <mergeCell ref="U66:W66"/>
    <mergeCell ref="B65:J65"/>
    <mergeCell ref="K65:L65"/>
    <mergeCell ref="B66:J66"/>
    <mergeCell ref="K66:L66"/>
    <mergeCell ref="M66:N66"/>
    <mergeCell ref="O66:Q66"/>
    <mergeCell ref="M65:N65"/>
    <mergeCell ref="O65:Q65"/>
    <mergeCell ref="R63:T63"/>
    <mergeCell ref="U63:W63"/>
    <mergeCell ref="R64:T64"/>
    <mergeCell ref="U64:W64"/>
    <mergeCell ref="R65:T65"/>
    <mergeCell ref="U65:W65"/>
    <mergeCell ref="B64:J64"/>
    <mergeCell ref="K64:L64"/>
    <mergeCell ref="M64:N64"/>
    <mergeCell ref="O64:Q64"/>
    <mergeCell ref="B63:J63"/>
    <mergeCell ref="K63:L63"/>
    <mergeCell ref="M63:N63"/>
    <mergeCell ref="O63:Q63"/>
    <mergeCell ref="M62:N62"/>
    <mergeCell ref="O62:Q62"/>
    <mergeCell ref="M61:N61"/>
    <mergeCell ref="O61:Q61"/>
    <mergeCell ref="B61:J61"/>
    <mergeCell ref="K61:L61"/>
    <mergeCell ref="B62:J62"/>
    <mergeCell ref="K62:L62"/>
    <mergeCell ref="B58:J58"/>
    <mergeCell ref="K58:L58"/>
    <mergeCell ref="R61:T61"/>
    <mergeCell ref="U61:W61"/>
    <mergeCell ref="B60:J60"/>
    <mergeCell ref="K60:L60"/>
    <mergeCell ref="M60:N60"/>
    <mergeCell ref="O60:Q60"/>
    <mergeCell ref="R60:T60"/>
    <mergeCell ref="U60:W60"/>
    <mergeCell ref="B59:J59"/>
    <mergeCell ref="K59:L59"/>
    <mergeCell ref="M59:N59"/>
    <mergeCell ref="O59:Q59"/>
    <mergeCell ref="O76:Q76"/>
    <mergeCell ref="R76:T76"/>
    <mergeCell ref="U76:W76"/>
    <mergeCell ref="B75:J75"/>
    <mergeCell ref="K75:L75"/>
    <mergeCell ref="M75:N75"/>
    <mergeCell ref="O75:Q75"/>
    <mergeCell ref="R74:T74"/>
    <mergeCell ref="U74:W74"/>
    <mergeCell ref="B73:J73"/>
    <mergeCell ref="K73:L73"/>
    <mergeCell ref="B74:J74"/>
    <mergeCell ref="K74:L74"/>
    <mergeCell ref="M74:N74"/>
    <mergeCell ref="O74:Q74"/>
    <mergeCell ref="M73:N73"/>
    <mergeCell ref="O73:Q73"/>
    <mergeCell ref="R71:T71"/>
    <mergeCell ref="U71:W71"/>
    <mergeCell ref="R72:T72"/>
    <mergeCell ref="U72:W72"/>
    <mergeCell ref="R73:T73"/>
    <mergeCell ref="U73:W73"/>
    <mergeCell ref="B72:J72"/>
    <mergeCell ref="K72:L72"/>
    <mergeCell ref="M72:N72"/>
    <mergeCell ref="O72:Q72"/>
    <mergeCell ref="B71:J71"/>
    <mergeCell ref="K71:L71"/>
    <mergeCell ref="M71:N71"/>
    <mergeCell ref="O71:Q71"/>
    <mergeCell ref="B69:J69"/>
    <mergeCell ref="K69:L69"/>
    <mergeCell ref="B70:J70"/>
    <mergeCell ref="K70:L70"/>
    <mergeCell ref="M58:N58"/>
    <mergeCell ref="O58:Q58"/>
    <mergeCell ref="R70:T70"/>
    <mergeCell ref="U70:W70"/>
    <mergeCell ref="M70:N70"/>
    <mergeCell ref="O70:Q70"/>
    <mergeCell ref="M69:N69"/>
    <mergeCell ref="O69:Q69"/>
    <mergeCell ref="R58:T58"/>
    <mergeCell ref="U58:W58"/>
    <mergeCell ref="R69:T69"/>
    <mergeCell ref="U69:W69"/>
    <mergeCell ref="R57:T57"/>
    <mergeCell ref="U57:W57"/>
    <mergeCell ref="R68:T68"/>
    <mergeCell ref="U68:W68"/>
    <mergeCell ref="R59:T59"/>
    <mergeCell ref="U59:W59"/>
    <mergeCell ref="R62:T62"/>
    <mergeCell ref="U62:W62"/>
    <mergeCell ref="B68:J68"/>
    <mergeCell ref="K68:L68"/>
    <mergeCell ref="M68:N68"/>
    <mergeCell ref="O68:Q68"/>
    <mergeCell ref="B57:J57"/>
    <mergeCell ref="K57:L57"/>
    <mergeCell ref="R56:T56"/>
    <mergeCell ref="U56:W56"/>
    <mergeCell ref="M56:N56"/>
    <mergeCell ref="O56:Q56"/>
    <mergeCell ref="M57:N57"/>
    <mergeCell ref="O57:Q57"/>
    <mergeCell ref="B55:J55"/>
    <mergeCell ref="K55:L55"/>
    <mergeCell ref="B56:J56"/>
    <mergeCell ref="K56:L56"/>
    <mergeCell ref="M55:N55"/>
    <mergeCell ref="O55:Q55"/>
    <mergeCell ref="R53:T53"/>
    <mergeCell ref="U53:W53"/>
    <mergeCell ref="R54:T54"/>
    <mergeCell ref="U54:W54"/>
    <mergeCell ref="R55:T55"/>
    <mergeCell ref="U55:W55"/>
    <mergeCell ref="B54:J54"/>
    <mergeCell ref="K54:L54"/>
    <mergeCell ref="M54:N54"/>
    <mergeCell ref="O54:Q54"/>
    <mergeCell ref="B51:J51"/>
    <mergeCell ref="K51:L51"/>
    <mergeCell ref="B53:J53"/>
    <mergeCell ref="K53:L53"/>
    <mergeCell ref="B52:J52"/>
    <mergeCell ref="K52:L52"/>
    <mergeCell ref="M52:N52"/>
    <mergeCell ref="O52:Q52"/>
    <mergeCell ref="R49:T49"/>
    <mergeCell ref="U49:W49"/>
    <mergeCell ref="R50:T50"/>
    <mergeCell ref="U50:W50"/>
    <mergeCell ref="B50:J50"/>
    <mergeCell ref="K50:L50"/>
    <mergeCell ref="M50:N50"/>
    <mergeCell ref="O50:Q50"/>
    <mergeCell ref="B49:J49"/>
    <mergeCell ref="K49:L49"/>
    <mergeCell ref="M49:N49"/>
    <mergeCell ref="O49:Q49"/>
    <mergeCell ref="R78:T78"/>
    <mergeCell ref="U78:W78"/>
    <mergeCell ref="B77:J77"/>
    <mergeCell ref="K77:L77"/>
    <mergeCell ref="B78:J78"/>
    <mergeCell ref="K78:L78"/>
    <mergeCell ref="M78:N78"/>
    <mergeCell ref="O78:Q78"/>
    <mergeCell ref="M77:N77"/>
    <mergeCell ref="O77:Q77"/>
    <mergeCell ref="R47:T47"/>
    <mergeCell ref="U47:W47"/>
    <mergeCell ref="R48:T48"/>
    <mergeCell ref="U48:W48"/>
    <mergeCell ref="R77:T77"/>
    <mergeCell ref="U77:W77"/>
    <mergeCell ref="M51:N51"/>
    <mergeCell ref="O51:Q51"/>
    <mergeCell ref="R51:T51"/>
    <mergeCell ref="U51:W51"/>
    <mergeCell ref="R52:T52"/>
    <mergeCell ref="U52:W52"/>
    <mergeCell ref="M53:N53"/>
    <mergeCell ref="O53:Q53"/>
    <mergeCell ref="B48:J48"/>
    <mergeCell ref="K48:L48"/>
    <mergeCell ref="M48:N48"/>
    <mergeCell ref="O48:Q48"/>
    <mergeCell ref="B47:J47"/>
    <mergeCell ref="K47:L47"/>
    <mergeCell ref="M47:N47"/>
    <mergeCell ref="O47:Q47"/>
    <mergeCell ref="A44:W44"/>
    <mergeCell ref="A45:A46"/>
    <mergeCell ref="B45:J46"/>
    <mergeCell ref="K45:L46"/>
    <mergeCell ref="M45:N46"/>
    <mergeCell ref="O45:Q46"/>
    <mergeCell ref="R45:W45"/>
    <mergeCell ref="R46:T46"/>
    <mergeCell ref="U46:W46"/>
    <mergeCell ref="R40:T40"/>
    <mergeCell ref="A41:W41"/>
    <mergeCell ref="A42:W42"/>
    <mergeCell ref="A43:W43"/>
    <mergeCell ref="R38:T38"/>
    <mergeCell ref="U40:W40"/>
    <mergeCell ref="B24:J24"/>
    <mergeCell ref="K24:N24"/>
    <mergeCell ref="O24:Q24"/>
    <mergeCell ref="R24:T24"/>
    <mergeCell ref="U24:W24"/>
    <mergeCell ref="B40:J40"/>
    <mergeCell ref="K40:N40"/>
    <mergeCell ref="O40:Q40"/>
    <mergeCell ref="R36:T36"/>
    <mergeCell ref="U38:W38"/>
    <mergeCell ref="B39:J39"/>
    <mergeCell ref="K39:N39"/>
    <mergeCell ref="O39:Q39"/>
    <mergeCell ref="R39:T39"/>
    <mergeCell ref="U39:W39"/>
    <mergeCell ref="B38:J38"/>
    <mergeCell ref="K38:N38"/>
    <mergeCell ref="O38:Q38"/>
    <mergeCell ref="R34:T34"/>
    <mergeCell ref="U36:W36"/>
    <mergeCell ref="B37:J37"/>
    <mergeCell ref="K37:N37"/>
    <mergeCell ref="O37:Q37"/>
    <mergeCell ref="R37:T37"/>
    <mergeCell ref="U37:W37"/>
    <mergeCell ref="B36:J36"/>
    <mergeCell ref="K36:N36"/>
    <mergeCell ref="O36:Q36"/>
    <mergeCell ref="R32:T32"/>
    <mergeCell ref="U34:W34"/>
    <mergeCell ref="B35:J35"/>
    <mergeCell ref="K35:N35"/>
    <mergeCell ref="O35:Q35"/>
    <mergeCell ref="R35:T35"/>
    <mergeCell ref="U35:W35"/>
    <mergeCell ref="B34:J34"/>
    <mergeCell ref="K34:N34"/>
    <mergeCell ref="O34:Q34"/>
    <mergeCell ref="R30:T30"/>
    <mergeCell ref="U32:W32"/>
    <mergeCell ref="B33:J33"/>
    <mergeCell ref="K33:N33"/>
    <mergeCell ref="O33:Q33"/>
    <mergeCell ref="R33:T33"/>
    <mergeCell ref="U33:W33"/>
    <mergeCell ref="B32:J32"/>
    <mergeCell ref="K32:N32"/>
    <mergeCell ref="O32:Q32"/>
    <mergeCell ref="R28:T28"/>
    <mergeCell ref="U30:W30"/>
    <mergeCell ref="B31:J31"/>
    <mergeCell ref="K31:N31"/>
    <mergeCell ref="O31:Q31"/>
    <mergeCell ref="R31:T31"/>
    <mergeCell ref="U31:W31"/>
    <mergeCell ref="B30:J30"/>
    <mergeCell ref="K30:N30"/>
    <mergeCell ref="O30:Q30"/>
    <mergeCell ref="R26:T26"/>
    <mergeCell ref="U28:W28"/>
    <mergeCell ref="B29:J29"/>
    <mergeCell ref="K29:N29"/>
    <mergeCell ref="O29:Q29"/>
    <mergeCell ref="R29:T29"/>
    <mergeCell ref="U29:W29"/>
    <mergeCell ref="B28:J28"/>
    <mergeCell ref="K28:N28"/>
    <mergeCell ref="O28:Q28"/>
    <mergeCell ref="R25:T25"/>
    <mergeCell ref="U25:W25"/>
    <mergeCell ref="U26:W26"/>
    <mergeCell ref="B27:J27"/>
    <mergeCell ref="K27:N27"/>
    <mergeCell ref="O27:Q27"/>
    <mergeCell ref="R27:T27"/>
    <mergeCell ref="U27:W27"/>
    <mergeCell ref="B26:J26"/>
    <mergeCell ref="K26:N26"/>
    <mergeCell ref="R22:T22"/>
    <mergeCell ref="U22:W22"/>
    <mergeCell ref="B23:J23"/>
    <mergeCell ref="K23:N23"/>
    <mergeCell ref="O23:Q23"/>
    <mergeCell ref="R23:T23"/>
    <mergeCell ref="U23:W23"/>
    <mergeCell ref="A22:A35"/>
    <mergeCell ref="B22:J22"/>
    <mergeCell ref="K22:N22"/>
    <mergeCell ref="O22:Q22"/>
    <mergeCell ref="B25:J25"/>
    <mergeCell ref="K25:N25"/>
    <mergeCell ref="O25:Q25"/>
    <mergeCell ref="O26:Q26"/>
    <mergeCell ref="R18:W18"/>
    <mergeCell ref="R19:T20"/>
    <mergeCell ref="U19:W20"/>
    <mergeCell ref="B21:J21"/>
    <mergeCell ref="K21:N21"/>
    <mergeCell ref="O21:Q21"/>
    <mergeCell ref="R21:T21"/>
    <mergeCell ref="U21:W21"/>
    <mergeCell ref="A18:A20"/>
    <mergeCell ref="B18:J20"/>
    <mergeCell ref="K18:N20"/>
    <mergeCell ref="O18:Q20"/>
    <mergeCell ref="A14:W14"/>
    <mergeCell ref="A15:W15"/>
    <mergeCell ref="A16:W16"/>
    <mergeCell ref="A17:W17"/>
    <mergeCell ref="A1:W1"/>
    <mergeCell ref="A2:W2"/>
    <mergeCell ref="A3:R3"/>
    <mergeCell ref="S3:W3"/>
    <mergeCell ref="A4:R4"/>
    <mergeCell ref="S4:W4"/>
    <mergeCell ref="A5:R5"/>
    <mergeCell ref="S5:W5"/>
    <mergeCell ref="A6:R6"/>
    <mergeCell ref="S6:W6"/>
    <mergeCell ref="A7:R7"/>
    <mergeCell ref="S7:W7"/>
    <mergeCell ref="A8:R8"/>
    <mergeCell ref="S8:W8"/>
    <mergeCell ref="A9:R9"/>
    <mergeCell ref="S9:W9"/>
    <mergeCell ref="A10:R10"/>
    <mergeCell ref="S10:W10"/>
    <mergeCell ref="A11:R11"/>
    <mergeCell ref="S11:W11"/>
    <mergeCell ref="A12:R12"/>
    <mergeCell ref="S12:W12"/>
    <mergeCell ref="A13:R13"/>
    <mergeCell ref="S13:W13"/>
    <mergeCell ref="V121:X122"/>
    <mergeCell ref="F122:G122"/>
    <mergeCell ref="H122:I122"/>
    <mergeCell ref="J122:K122"/>
    <mergeCell ref="L122:M122"/>
    <mergeCell ref="N122:O122"/>
    <mergeCell ref="P122:Q122"/>
    <mergeCell ref="R123:S123"/>
    <mergeCell ref="A121:A122"/>
    <mergeCell ref="B121:E122"/>
    <mergeCell ref="F121:U121"/>
    <mergeCell ref="R124:S124"/>
    <mergeCell ref="R122:S122"/>
    <mergeCell ref="T122:U122"/>
    <mergeCell ref="B123:E123"/>
    <mergeCell ref="F123:G123"/>
    <mergeCell ref="H123:I123"/>
    <mergeCell ref="J123:K123"/>
    <mergeCell ref="L123:M123"/>
    <mergeCell ref="N123:O123"/>
    <mergeCell ref="P123:Q123"/>
    <mergeCell ref="J124:K124"/>
    <mergeCell ref="L124:M124"/>
    <mergeCell ref="N124:O124"/>
    <mergeCell ref="P124:Q124"/>
    <mergeCell ref="T124:U124"/>
    <mergeCell ref="V124:X124"/>
    <mergeCell ref="A116:X116"/>
    <mergeCell ref="A117:X117"/>
    <mergeCell ref="A118:X118"/>
    <mergeCell ref="T123:U123"/>
    <mergeCell ref="V123:X123"/>
    <mergeCell ref="B124:E124"/>
    <mergeCell ref="F124:G124"/>
    <mergeCell ref="H124:I124"/>
  </mergeCells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42"/>
  <sheetViews>
    <sheetView workbookViewId="0" topLeftCell="A34">
      <selection activeCell="K58" sqref="K58"/>
    </sheetView>
  </sheetViews>
  <sheetFormatPr defaultColWidth="9.00390625" defaultRowHeight="12.75"/>
  <cols>
    <col min="1" max="16384" width="3.75390625" style="0" customWidth="1"/>
  </cols>
  <sheetData>
    <row r="1" spans="1:23" ht="15.75">
      <c r="A1" s="86" t="s">
        <v>1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</row>
    <row r="2" spans="1:23" ht="25.5" customHeight="1">
      <c r="A2" s="57" t="s">
        <v>108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</row>
    <row r="3" spans="1:23" ht="12.75">
      <c r="A3" s="63" t="s">
        <v>109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 t="s">
        <v>110</v>
      </c>
      <c r="T3" s="63"/>
      <c r="U3" s="63"/>
      <c r="V3" s="63"/>
      <c r="W3" s="63"/>
    </row>
    <row r="4" spans="1:23" ht="12.75">
      <c r="A4" s="32" t="s">
        <v>111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4"/>
      <c r="S4" s="42">
        <v>1</v>
      </c>
      <c r="T4" s="42"/>
      <c r="U4" s="42"/>
      <c r="V4" s="42"/>
      <c r="W4" s="42"/>
    </row>
    <row r="5" spans="1:23" ht="12.75">
      <c r="A5" s="64" t="s">
        <v>113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88">
        <v>0.096</v>
      </c>
      <c r="T5" s="88"/>
      <c r="U5" s="88"/>
      <c r="V5" s="88"/>
      <c r="W5" s="88"/>
    </row>
    <row r="6" spans="1:23" ht="12.75">
      <c r="A6" s="64" t="s">
        <v>114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88">
        <v>0.37</v>
      </c>
      <c r="T6" s="88"/>
      <c r="U6" s="88"/>
      <c r="V6" s="88"/>
      <c r="W6" s="88"/>
    </row>
    <row r="7" spans="1:23" ht="12.75">
      <c r="A7" s="64" t="s">
        <v>106</v>
      </c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88">
        <v>0</v>
      </c>
      <c r="T7" s="88"/>
      <c r="U7" s="88"/>
      <c r="V7" s="88"/>
      <c r="W7" s="88"/>
    </row>
    <row r="8" spans="1:23" ht="12.75">
      <c r="A8" s="64" t="s">
        <v>115</v>
      </c>
      <c r="B8" s="64"/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21"/>
      <c r="T8" s="21"/>
      <c r="U8" s="21"/>
      <c r="V8" s="21"/>
      <c r="W8" s="21"/>
    </row>
    <row r="9" spans="1:23" ht="12.75">
      <c r="A9" s="64" t="s">
        <v>116</v>
      </c>
      <c r="B9" s="64"/>
      <c r="C9" s="64"/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42">
        <v>1</v>
      </c>
      <c r="T9" s="42"/>
      <c r="U9" s="42"/>
      <c r="V9" s="42"/>
      <c r="W9" s="42"/>
    </row>
    <row r="10" spans="1:23" ht="12.75">
      <c r="A10" s="64" t="s">
        <v>117</v>
      </c>
      <c r="B10" s="64"/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42">
        <v>1</v>
      </c>
      <c r="T10" s="42"/>
      <c r="U10" s="42"/>
      <c r="V10" s="42"/>
      <c r="W10" s="42"/>
    </row>
    <row r="11" spans="1:23" ht="12.75">
      <c r="A11" s="64" t="s">
        <v>118</v>
      </c>
      <c r="B11" s="64"/>
      <c r="C11" s="64"/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88">
        <v>0.28</v>
      </c>
      <c r="T11" s="88"/>
      <c r="U11" s="88"/>
      <c r="V11" s="88"/>
      <c r="W11" s="88"/>
    </row>
    <row r="12" spans="1:23" ht="12.75">
      <c r="A12" s="64" t="s">
        <v>119</v>
      </c>
      <c r="B12" s="64"/>
      <c r="C12" s="64"/>
      <c r="D12" s="64"/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88">
        <v>0.14</v>
      </c>
      <c r="T12" s="88"/>
      <c r="U12" s="88"/>
      <c r="V12" s="88"/>
      <c r="W12" s="88"/>
    </row>
    <row r="13" spans="1:23" ht="12.75">
      <c r="A13" s="64" t="s">
        <v>105</v>
      </c>
      <c r="B13" s="64"/>
      <c r="C13" s="64"/>
      <c r="D13" s="64"/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64"/>
      <c r="S13" s="21">
        <v>25.4</v>
      </c>
      <c r="T13" s="21"/>
      <c r="U13" s="21"/>
      <c r="V13" s="21"/>
      <c r="W13" s="21"/>
    </row>
    <row r="14" spans="1:23" ht="12.75">
      <c r="A14" s="57" t="s">
        <v>120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</row>
    <row r="15" spans="1:23" ht="12.75">
      <c r="A15" s="57" t="s">
        <v>121</v>
      </c>
      <c r="B15" s="57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</row>
    <row r="16" spans="1:23" ht="12.75">
      <c r="A16" s="57" t="s">
        <v>153</v>
      </c>
      <c r="B16" s="57"/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7"/>
      <c r="V16" s="57"/>
      <c r="W16" s="57"/>
    </row>
    <row r="17" spans="1:23" ht="12.75">
      <c r="A17" s="57" t="s">
        <v>107</v>
      </c>
      <c r="B17" s="57"/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</row>
    <row r="18" spans="1:23" ht="12.75">
      <c r="A18" s="45" t="s">
        <v>122</v>
      </c>
      <c r="B18" s="23" t="s">
        <v>128</v>
      </c>
      <c r="C18" s="17"/>
      <c r="D18" s="17"/>
      <c r="E18" s="17"/>
      <c r="F18" s="17"/>
      <c r="G18" s="17"/>
      <c r="H18" s="17"/>
      <c r="I18" s="17"/>
      <c r="J18" s="18"/>
      <c r="K18" s="23" t="s">
        <v>127</v>
      </c>
      <c r="L18" s="17"/>
      <c r="M18" s="17"/>
      <c r="N18" s="18"/>
      <c r="O18" s="23" t="s">
        <v>126</v>
      </c>
      <c r="P18" s="17"/>
      <c r="Q18" s="18"/>
      <c r="R18" s="22" t="s">
        <v>125</v>
      </c>
      <c r="S18" s="26"/>
      <c r="T18" s="26"/>
      <c r="U18" s="26"/>
      <c r="V18" s="26"/>
      <c r="W18" s="27"/>
    </row>
    <row r="19" spans="1:23" ht="12.75">
      <c r="A19" s="46"/>
      <c r="B19" s="48"/>
      <c r="C19" s="49"/>
      <c r="D19" s="49"/>
      <c r="E19" s="49"/>
      <c r="F19" s="49"/>
      <c r="G19" s="49"/>
      <c r="H19" s="49"/>
      <c r="I19" s="49"/>
      <c r="J19" s="50"/>
      <c r="K19" s="48"/>
      <c r="L19" s="49"/>
      <c r="M19" s="49"/>
      <c r="N19" s="50"/>
      <c r="O19" s="48"/>
      <c r="P19" s="49"/>
      <c r="Q19" s="50"/>
      <c r="R19" s="23" t="s">
        <v>123</v>
      </c>
      <c r="S19" s="17"/>
      <c r="T19" s="18"/>
      <c r="U19" s="23" t="s">
        <v>124</v>
      </c>
      <c r="V19" s="17"/>
      <c r="W19" s="18"/>
    </row>
    <row r="20" spans="1:23" ht="38.25" customHeight="1">
      <c r="A20" s="47"/>
      <c r="B20" s="19"/>
      <c r="C20" s="38"/>
      <c r="D20" s="38"/>
      <c r="E20" s="38"/>
      <c r="F20" s="38"/>
      <c r="G20" s="38"/>
      <c r="H20" s="38"/>
      <c r="I20" s="38"/>
      <c r="J20" s="39"/>
      <c r="K20" s="19"/>
      <c r="L20" s="38"/>
      <c r="M20" s="38"/>
      <c r="N20" s="39"/>
      <c r="O20" s="19"/>
      <c r="P20" s="38"/>
      <c r="Q20" s="39"/>
      <c r="R20" s="19"/>
      <c r="S20" s="38"/>
      <c r="T20" s="39"/>
      <c r="U20" s="19"/>
      <c r="V20" s="38"/>
      <c r="W20" s="39"/>
    </row>
    <row r="21" spans="1:23" ht="12.75">
      <c r="A21" s="4">
        <v>1</v>
      </c>
      <c r="B21" s="43">
        <v>2</v>
      </c>
      <c r="C21" s="43"/>
      <c r="D21" s="43"/>
      <c r="E21" s="43"/>
      <c r="F21" s="43"/>
      <c r="G21" s="43"/>
      <c r="H21" s="43"/>
      <c r="I21" s="43"/>
      <c r="J21" s="43"/>
      <c r="K21" s="43">
        <v>3</v>
      </c>
      <c r="L21" s="43"/>
      <c r="M21" s="43"/>
      <c r="N21" s="43"/>
      <c r="O21" s="43">
        <v>4</v>
      </c>
      <c r="P21" s="43"/>
      <c r="Q21" s="43"/>
      <c r="R21" s="43">
        <v>5</v>
      </c>
      <c r="S21" s="43"/>
      <c r="T21" s="43"/>
      <c r="U21" s="43">
        <v>6</v>
      </c>
      <c r="V21" s="43"/>
      <c r="W21" s="43"/>
    </row>
    <row r="22" spans="1:23" ht="24.75" customHeight="1">
      <c r="A22" s="79">
        <v>1</v>
      </c>
      <c r="B22" s="82" t="s">
        <v>5</v>
      </c>
      <c r="C22" s="33"/>
      <c r="D22" s="33"/>
      <c r="E22" s="33"/>
      <c r="F22" s="33"/>
      <c r="G22" s="33"/>
      <c r="H22" s="33"/>
      <c r="I22" s="33"/>
      <c r="J22" s="34"/>
      <c r="K22" s="75">
        <v>0.143</v>
      </c>
      <c r="L22" s="75"/>
      <c r="M22" s="75"/>
      <c r="N22" s="75"/>
      <c r="O22" s="76">
        <f>29.35*6.65</f>
        <v>195.1775</v>
      </c>
      <c r="P22" s="76"/>
      <c r="Q22" s="76"/>
      <c r="R22" s="76">
        <f>K22*O22</f>
        <v>27.9103825</v>
      </c>
      <c r="S22" s="76"/>
      <c r="T22" s="76"/>
      <c r="U22" s="76">
        <f>R22*$S$4</f>
        <v>27.9103825</v>
      </c>
      <c r="V22" s="76"/>
      <c r="W22" s="76"/>
    </row>
    <row r="23" spans="1:23" ht="12.75">
      <c r="A23" s="80"/>
      <c r="B23" s="72" t="s">
        <v>6</v>
      </c>
      <c r="C23" s="73"/>
      <c r="D23" s="73"/>
      <c r="E23" s="73"/>
      <c r="F23" s="73"/>
      <c r="G23" s="73"/>
      <c r="H23" s="73"/>
      <c r="I23" s="73"/>
      <c r="J23" s="74"/>
      <c r="K23" s="75">
        <v>0.143</v>
      </c>
      <c r="L23" s="75"/>
      <c r="M23" s="75"/>
      <c r="N23" s="75"/>
      <c r="O23" s="76">
        <f>22.91*6.65</f>
        <v>152.35150000000002</v>
      </c>
      <c r="P23" s="76"/>
      <c r="Q23" s="76"/>
      <c r="R23" s="76">
        <f>K23*O23</f>
        <v>21.7862645</v>
      </c>
      <c r="S23" s="76"/>
      <c r="T23" s="76"/>
      <c r="U23" s="76">
        <f>R23*$S$4</f>
        <v>21.7862645</v>
      </c>
      <c r="V23" s="76"/>
      <c r="W23" s="76"/>
    </row>
    <row r="24" spans="1:23" ht="12.75">
      <c r="A24" s="80"/>
      <c r="B24" s="64" t="s">
        <v>7</v>
      </c>
      <c r="C24" s="64"/>
      <c r="D24" s="64"/>
      <c r="E24" s="64"/>
      <c r="F24" s="64"/>
      <c r="G24" s="64"/>
      <c r="H24" s="64"/>
      <c r="I24" s="64"/>
      <c r="J24" s="64"/>
      <c r="K24" s="68">
        <v>0.016</v>
      </c>
      <c r="L24" s="68"/>
      <c r="M24" s="68"/>
      <c r="N24" s="68"/>
      <c r="O24" s="42">
        <f>22.91*6.65</f>
        <v>152.35150000000002</v>
      </c>
      <c r="P24" s="42"/>
      <c r="Q24" s="42"/>
      <c r="R24" s="76">
        <f>K24*O24</f>
        <v>2.4376240000000005</v>
      </c>
      <c r="S24" s="76"/>
      <c r="T24" s="76"/>
      <c r="U24" s="76">
        <f>R24*$S$4</f>
        <v>2.4376240000000005</v>
      </c>
      <c r="V24" s="76"/>
      <c r="W24" s="76"/>
    </row>
    <row r="25" spans="1:23" ht="12.75">
      <c r="A25" s="80"/>
      <c r="B25" s="67" t="s">
        <v>134</v>
      </c>
      <c r="C25" s="67"/>
      <c r="D25" s="67"/>
      <c r="E25" s="67"/>
      <c r="F25" s="67"/>
      <c r="G25" s="67"/>
      <c r="H25" s="67"/>
      <c r="I25" s="67"/>
      <c r="J25" s="67"/>
      <c r="K25" s="77">
        <f>SUM(K22:N24)</f>
        <v>0.302</v>
      </c>
      <c r="L25" s="77"/>
      <c r="M25" s="77"/>
      <c r="N25" s="77"/>
      <c r="O25" s="77" t="s">
        <v>133</v>
      </c>
      <c r="P25" s="77"/>
      <c r="Q25" s="77"/>
      <c r="R25" s="78">
        <f>SUM(R22:T24)</f>
        <v>52.134271</v>
      </c>
      <c r="S25" s="78"/>
      <c r="T25" s="78"/>
      <c r="U25" s="78">
        <f>SUM(U22:W24)</f>
        <v>52.134271</v>
      </c>
      <c r="V25" s="78"/>
      <c r="W25" s="78"/>
    </row>
    <row r="26" spans="1:23" ht="12.75">
      <c r="A26" s="80"/>
      <c r="B26" s="64" t="s">
        <v>154</v>
      </c>
      <c r="C26" s="64"/>
      <c r="D26" s="64"/>
      <c r="E26" s="64"/>
      <c r="F26" s="64"/>
      <c r="G26" s="64"/>
      <c r="H26" s="64"/>
      <c r="I26" s="64"/>
      <c r="J26" s="64"/>
      <c r="K26" s="42">
        <v>1</v>
      </c>
      <c r="L26" s="42"/>
      <c r="M26" s="42"/>
      <c r="N26" s="42"/>
      <c r="O26" s="42">
        <f>13.38*6.65</f>
        <v>88.977</v>
      </c>
      <c r="P26" s="42"/>
      <c r="Q26" s="42"/>
      <c r="R26" s="76">
        <f>K26*O26</f>
        <v>88.977</v>
      </c>
      <c r="S26" s="76"/>
      <c r="T26" s="76"/>
      <c r="U26" s="76">
        <f>R26*$S$4</f>
        <v>88.977</v>
      </c>
      <c r="V26" s="76"/>
      <c r="W26" s="76"/>
    </row>
    <row r="27" spans="1:23" ht="12.75">
      <c r="A27" s="81"/>
      <c r="B27" s="67" t="s">
        <v>135</v>
      </c>
      <c r="C27" s="67"/>
      <c r="D27" s="67"/>
      <c r="E27" s="67"/>
      <c r="F27" s="67"/>
      <c r="G27" s="67"/>
      <c r="H27" s="67"/>
      <c r="I27" s="67"/>
      <c r="J27" s="67"/>
      <c r="K27" s="77">
        <f>SUM(K26:N26)</f>
        <v>1</v>
      </c>
      <c r="L27" s="77"/>
      <c r="M27" s="77"/>
      <c r="N27" s="77"/>
      <c r="O27" s="77" t="s">
        <v>133</v>
      </c>
      <c r="P27" s="77"/>
      <c r="Q27" s="77"/>
      <c r="R27" s="78">
        <f>SUM(R26:T26)</f>
        <v>88.977</v>
      </c>
      <c r="S27" s="78"/>
      <c r="T27" s="78"/>
      <c r="U27" s="78">
        <f>SUM(U26:W26)</f>
        <v>88.977</v>
      </c>
      <c r="V27" s="78"/>
      <c r="W27" s="78"/>
    </row>
    <row r="28" spans="1:23" ht="12.75">
      <c r="A28" s="3"/>
      <c r="B28" s="62" t="s">
        <v>129</v>
      </c>
      <c r="C28" s="62"/>
      <c r="D28" s="62"/>
      <c r="E28" s="62"/>
      <c r="F28" s="62"/>
      <c r="G28" s="62"/>
      <c r="H28" s="62"/>
      <c r="I28" s="62"/>
      <c r="J28" s="62"/>
      <c r="K28" s="61">
        <f>K25+K27</f>
        <v>1.302</v>
      </c>
      <c r="L28" s="63"/>
      <c r="M28" s="63"/>
      <c r="N28" s="63"/>
      <c r="O28" s="63" t="s">
        <v>133</v>
      </c>
      <c r="P28" s="63"/>
      <c r="Q28" s="63"/>
      <c r="R28" s="61">
        <f>R25+R27</f>
        <v>141.111271</v>
      </c>
      <c r="S28" s="63"/>
      <c r="T28" s="63"/>
      <c r="U28" s="61">
        <f>U25+U27</f>
        <v>141.111271</v>
      </c>
      <c r="V28" s="63"/>
      <c r="W28" s="63"/>
    </row>
    <row r="29" spans="1:23" ht="12.75">
      <c r="A29" s="2">
        <v>2</v>
      </c>
      <c r="B29" s="64" t="s">
        <v>112</v>
      </c>
      <c r="C29" s="64"/>
      <c r="D29" s="64"/>
      <c r="E29" s="64"/>
      <c r="F29" s="64"/>
      <c r="G29" s="64"/>
      <c r="H29" s="64"/>
      <c r="I29" s="64"/>
      <c r="J29" s="64"/>
      <c r="K29" s="21" t="s">
        <v>133</v>
      </c>
      <c r="L29" s="21"/>
      <c r="M29" s="21"/>
      <c r="N29" s="21"/>
      <c r="O29" s="21" t="s">
        <v>133</v>
      </c>
      <c r="P29" s="21"/>
      <c r="Q29" s="21"/>
      <c r="R29" s="42">
        <f>R28*$S$5</f>
        <v>13.546682015999998</v>
      </c>
      <c r="S29" s="42"/>
      <c r="T29" s="42"/>
      <c r="U29" s="42">
        <f>U28*$S$5</f>
        <v>13.546682015999998</v>
      </c>
      <c r="V29" s="42"/>
      <c r="W29" s="42"/>
    </row>
    <row r="30" spans="1:23" ht="12.75">
      <c r="A30" s="3"/>
      <c r="B30" s="62" t="s">
        <v>130</v>
      </c>
      <c r="C30" s="62"/>
      <c r="D30" s="62"/>
      <c r="E30" s="62"/>
      <c r="F30" s="62"/>
      <c r="G30" s="62"/>
      <c r="H30" s="62"/>
      <c r="I30" s="62"/>
      <c r="J30" s="62"/>
      <c r="K30" s="63" t="s">
        <v>133</v>
      </c>
      <c r="L30" s="63"/>
      <c r="M30" s="63"/>
      <c r="N30" s="63"/>
      <c r="O30" s="63" t="s">
        <v>133</v>
      </c>
      <c r="P30" s="63"/>
      <c r="Q30" s="63"/>
      <c r="R30" s="61">
        <f>R28+R29</f>
        <v>154.657953016</v>
      </c>
      <c r="S30" s="63"/>
      <c r="T30" s="63"/>
      <c r="U30" s="61">
        <f>U28+U29</f>
        <v>154.657953016</v>
      </c>
      <c r="V30" s="63"/>
      <c r="W30" s="63"/>
    </row>
    <row r="31" spans="1:23" ht="25.5" customHeight="1">
      <c r="A31" s="2">
        <v>3</v>
      </c>
      <c r="B31" s="64" t="s">
        <v>131</v>
      </c>
      <c r="C31" s="64"/>
      <c r="D31" s="64"/>
      <c r="E31" s="64"/>
      <c r="F31" s="64"/>
      <c r="G31" s="64"/>
      <c r="H31" s="64"/>
      <c r="I31" s="64"/>
      <c r="J31" s="64"/>
      <c r="K31" s="21" t="s">
        <v>133</v>
      </c>
      <c r="L31" s="21"/>
      <c r="M31" s="21"/>
      <c r="N31" s="21"/>
      <c r="O31" s="21" t="s">
        <v>133</v>
      </c>
      <c r="P31" s="21"/>
      <c r="Q31" s="21"/>
      <c r="R31" s="42">
        <f>R30*$S$6</f>
        <v>57.22344261592</v>
      </c>
      <c r="S31" s="42"/>
      <c r="T31" s="42"/>
      <c r="U31" s="42">
        <f>U30*$S$6</f>
        <v>57.22344261592</v>
      </c>
      <c r="V31" s="42"/>
      <c r="W31" s="42"/>
    </row>
    <row r="32" spans="1:23" ht="12.75">
      <c r="A32" s="3"/>
      <c r="B32" s="62" t="s">
        <v>132</v>
      </c>
      <c r="C32" s="62"/>
      <c r="D32" s="62"/>
      <c r="E32" s="62"/>
      <c r="F32" s="62"/>
      <c r="G32" s="62"/>
      <c r="H32" s="62"/>
      <c r="I32" s="62"/>
      <c r="J32" s="62"/>
      <c r="K32" s="63" t="s">
        <v>133</v>
      </c>
      <c r="L32" s="63"/>
      <c r="M32" s="63"/>
      <c r="N32" s="63"/>
      <c r="O32" s="63" t="s">
        <v>133</v>
      </c>
      <c r="P32" s="63"/>
      <c r="Q32" s="63"/>
      <c r="R32" s="61">
        <f>R30+R31</f>
        <v>211.88139563192</v>
      </c>
      <c r="S32" s="63"/>
      <c r="T32" s="63"/>
      <c r="U32" s="61">
        <f>U30+U31</f>
        <v>211.88139563192</v>
      </c>
      <c r="V32" s="63"/>
      <c r="W32" s="63"/>
    </row>
    <row r="34" spans="1:24" ht="12.75">
      <c r="A34" s="28" t="s">
        <v>104</v>
      </c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</row>
    <row r="35" spans="1:24" ht="12.75">
      <c r="A35" s="28" t="s">
        <v>155</v>
      </c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</row>
    <row r="36" spans="1:24" ht="12.75">
      <c r="A36" s="28" t="s">
        <v>35</v>
      </c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</row>
    <row r="37" spans="1:24" ht="12.75">
      <c r="A37" s="58" t="s">
        <v>36</v>
      </c>
      <c r="B37" s="58"/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9">
        <v>1.41</v>
      </c>
      <c r="R37" s="59"/>
      <c r="S37" s="9"/>
      <c r="T37" s="9"/>
      <c r="U37" s="9"/>
      <c r="V37" s="9"/>
      <c r="W37" s="9"/>
      <c r="X37" s="9"/>
    </row>
    <row r="39" spans="1:24" ht="12.75">
      <c r="A39" s="21" t="s">
        <v>122</v>
      </c>
      <c r="B39" s="21" t="s">
        <v>97</v>
      </c>
      <c r="C39" s="21"/>
      <c r="D39" s="21"/>
      <c r="E39" s="21"/>
      <c r="F39" s="22" t="s">
        <v>103</v>
      </c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3" t="s">
        <v>132</v>
      </c>
      <c r="W39" s="17"/>
      <c r="X39" s="18"/>
    </row>
    <row r="40" spans="1:24" ht="92.25" customHeight="1">
      <c r="A40" s="21"/>
      <c r="B40" s="21"/>
      <c r="C40" s="21"/>
      <c r="D40" s="21"/>
      <c r="E40" s="21"/>
      <c r="F40" s="20" t="s">
        <v>98</v>
      </c>
      <c r="G40" s="20"/>
      <c r="H40" s="20" t="s">
        <v>99</v>
      </c>
      <c r="I40" s="20"/>
      <c r="J40" s="40" t="s">
        <v>152</v>
      </c>
      <c r="K40" s="41"/>
      <c r="L40" s="40" t="s">
        <v>148</v>
      </c>
      <c r="M40" s="41"/>
      <c r="N40" s="20" t="s">
        <v>149</v>
      </c>
      <c r="O40" s="20"/>
      <c r="P40" s="20" t="s">
        <v>100</v>
      </c>
      <c r="Q40" s="20"/>
      <c r="R40" s="20" t="s">
        <v>101</v>
      </c>
      <c r="S40" s="20"/>
      <c r="T40" s="20" t="s">
        <v>102</v>
      </c>
      <c r="U40" s="20"/>
      <c r="V40" s="19"/>
      <c r="W40" s="38"/>
      <c r="X40" s="39"/>
    </row>
    <row r="41" spans="1:24" ht="12.75">
      <c r="A41" s="4">
        <v>1</v>
      </c>
      <c r="B41" s="29">
        <v>2</v>
      </c>
      <c r="C41" s="30"/>
      <c r="D41" s="30"/>
      <c r="E41" s="30"/>
      <c r="F41" s="29">
        <v>3</v>
      </c>
      <c r="G41" s="31"/>
      <c r="H41" s="29">
        <v>4</v>
      </c>
      <c r="I41" s="31"/>
      <c r="J41" s="29">
        <v>5</v>
      </c>
      <c r="K41" s="31"/>
      <c r="L41" s="29">
        <v>6</v>
      </c>
      <c r="M41" s="31"/>
      <c r="N41" s="29">
        <v>7</v>
      </c>
      <c r="O41" s="31"/>
      <c r="P41" s="29">
        <v>8</v>
      </c>
      <c r="Q41" s="31"/>
      <c r="R41" s="29">
        <v>9</v>
      </c>
      <c r="S41" s="31"/>
      <c r="T41" s="29">
        <v>10</v>
      </c>
      <c r="U41" s="30"/>
      <c r="V41" s="29">
        <v>11</v>
      </c>
      <c r="W41" s="30"/>
      <c r="X41" s="31"/>
    </row>
    <row r="42" spans="1:24" ht="51.75" customHeight="1">
      <c r="A42" s="2">
        <v>1</v>
      </c>
      <c r="B42" s="32" t="s">
        <v>164</v>
      </c>
      <c r="C42" s="33"/>
      <c r="D42" s="33"/>
      <c r="E42" s="34"/>
      <c r="F42" s="24">
        <f>U32/6.65*Q37</f>
        <v>44.92522824676799</v>
      </c>
      <c r="G42" s="35"/>
      <c r="H42" s="36">
        <v>0</v>
      </c>
      <c r="I42" s="37"/>
      <c r="J42" s="36">
        <f>U28*0.03/6.65*Q37</f>
        <v>0.8975950019999999</v>
      </c>
      <c r="K42" s="37"/>
      <c r="L42" s="36">
        <v>0</v>
      </c>
      <c r="M42" s="37"/>
      <c r="N42" s="36">
        <f>L42*0.3</f>
        <v>0</v>
      </c>
      <c r="O42" s="37"/>
      <c r="P42" s="24">
        <f>F42+H42+J42+L42+N42</f>
        <v>45.822823248767996</v>
      </c>
      <c r="Q42" s="35"/>
      <c r="R42" s="24">
        <f>P42*S11</f>
        <v>12.83039050965504</v>
      </c>
      <c r="S42" s="35"/>
      <c r="T42" s="24">
        <f>(P42+R42)*S12</f>
        <v>8.211449926179226</v>
      </c>
      <c r="U42" s="25"/>
      <c r="V42" s="24">
        <f>P42+R42+T42</f>
        <v>66.86466368460226</v>
      </c>
      <c r="W42" s="26"/>
      <c r="X42" s="27"/>
    </row>
  </sheetData>
  <mergeCells count="133">
    <mergeCell ref="A1:W1"/>
    <mergeCell ref="A2:W2"/>
    <mergeCell ref="A3:R3"/>
    <mergeCell ref="S3:W3"/>
    <mergeCell ref="A4:R4"/>
    <mergeCell ref="S4:W4"/>
    <mergeCell ref="A5:R5"/>
    <mergeCell ref="S5:W5"/>
    <mergeCell ref="A6:R6"/>
    <mergeCell ref="S6:W6"/>
    <mergeCell ref="A7:R7"/>
    <mergeCell ref="S7:W7"/>
    <mergeCell ref="A8:R8"/>
    <mergeCell ref="S8:W8"/>
    <mergeCell ref="A9:R9"/>
    <mergeCell ref="S9:W9"/>
    <mergeCell ref="A10:R10"/>
    <mergeCell ref="S10:W10"/>
    <mergeCell ref="A11:R11"/>
    <mergeCell ref="S11:W11"/>
    <mergeCell ref="A12:R12"/>
    <mergeCell ref="S12:W12"/>
    <mergeCell ref="A13:R13"/>
    <mergeCell ref="S13:W13"/>
    <mergeCell ref="A14:W14"/>
    <mergeCell ref="A15:W15"/>
    <mergeCell ref="A16:W16"/>
    <mergeCell ref="A17:W17"/>
    <mergeCell ref="A18:A20"/>
    <mergeCell ref="B18:J20"/>
    <mergeCell ref="K18:N20"/>
    <mergeCell ref="O18:Q20"/>
    <mergeCell ref="R18:W18"/>
    <mergeCell ref="R19:T20"/>
    <mergeCell ref="U19:W20"/>
    <mergeCell ref="B21:J21"/>
    <mergeCell ref="K21:N21"/>
    <mergeCell ref="O21:Q21"/>
    <mergeCell ref="R21:T21"/>
    <mergeCell ref="U21:W21"/>
    <mergeCell ref="A22:A27"/>
    <mergeCell ref="B22:J22"/>
    <mergeCell ref="K22:N22"/>
    <mergeCell ref="O22:Q22"/>
    <mergeCell ref="B25:J25"/>
    <mergeCell ref="K25:N25"/>
    <mergeCell ref="O25:Q25"/>
    <mergeCell ref="R22:T22"/>
    <mergeCell ref="U22:W22"/>
    <mergeCell ref="B23:J23"/>
    <mergeCell ref="K23:N23"/>
    <mergeCell ref="O23:Q23"/>
    <mergeCell ref="R23:T23"/>
    <mergeCell ref="U23:W23"/>
    <mergeCell ref="R25:T25"/>
    <mergeCell ref="U25:W25"/>
    <mergeCell ref="B24:J24"/>
    <mergeCell ref="K24:N24"/>
    <mergeCell ref="O24:Q24"/>
    <mergeCell ref="R24:T24"/>
    <mergeCell ref="U24:W24"/>
    <mergeCell ref="U27:W27"/>
    <mergeCell ref="U26:W26"/>
    <mergeCell ref="B26:J26"/>
    <mergeCell ref="K26:N26"/>
    <mergeCell ref="O26:Q26"/>
    <mergeCell ref="R26:T26"/>
    <mergeCell ref="B27:J27"/>
    <mergeCell ref="K27:N27"/>
    <mergeCell ref="O27:Q27"/>
    <mergeCell ref="R27:T27"/>
    <mergeCell ref="U28:W28"/>
    <mergeCell ref="B29:J29"/>
    <mergeCell ref="K29:N29"/>
    <mergeCell ref="O29:Q29"/>
    <mergeCell ref="R29:T29"/>
    <mergeCell ref="U29:W29"/>
    <mergeCell ref="B28:J28"/>
    <mergeCell ref="K28:N28"/>
    <mergeCell ref="O28:Q28"/>
    <mergeCell ref="R28:T28"/>
    <mergeCell ref="U30:W30"/>
    <mergeCell ref="B31:J31"/>
    <mergeCell ref="K31:N31"/>
    <mergeCell ref="O31:Q31"/>
    <mergeCell ref="R31:T31"/>
    <mergeCell ref="U31:W31"/>
    <mergeCell ref="B30:J30"/>
    <mergeCell ref="K30:N30"/>
    <mergeCell ref="O30:Q30"/>
    <mergeCell ref="R30:T30"/>
    <mergeCell ref="U32:W32"/>
    <mergeCell ref="A34:X34"/>
    <mergeCell ref="A35:X35"/>
    <mergeCell ref="A36:X36"/>
    <mergeCell ref="B32:J32"/>
    <mergeCell ref="K32:N32"/>
    <mergeCell ref="O32:Q32"/>
    <mergeCell ref="R32:T32"/>
    <mergeCell ref="A37:P37"/>
    <mergeCell ref="Q37:R37"/>
    <mergeCell ref="A39:A40"/>
    <mergeCell ref="B39:E40"/>
    <mergeCell ref="F39:U39"/>
    <mergeCell ref="V39:X40"/>
    <mergeCell ref="F40:G40"/>
    <mergeCell ref="H40:I40"/>
    <mergeCell ref="J40:K40"/>
    <mergeCell ref="L40:M40"/>
    <mergeCell ref="N40:O40"/>
    <mergeCell ref="P40:Q40"/>
    <mergeCell ref="R40:S40"/>
    <mergeCell ref="T40:U40"/>
    <mergeCell ref="B41:E41"/>
    <mergeCell ref="F41:G41"/>
    <mergeCell ref="H41:I41"/>
    <mergeCell ref="J41:K41"/>
    <mergeCell ref="L41:M41"/>
    <mergeCell ref="N41:O41"/>
    <mergeCell ref="P41:Q41"/>
    <mergeCell ref="R41:S41"/>
    <mergeCell ref="L42:M42"/>
    <mergeCell ref="N42:O42"/>
    <mergeCell ref="P42:Q42"/>
    <mergeCell ref="R42:S42"/>
    <mergeCell ref="B42:E42"/>
    <mergeCell ref="F42:G42"/>
    <mergeCell ref="H42:I42"/>
    <mergeCell ref="J42:K42"/>
    <mergeCell ref="T42:U42"/>
    <mergeCell ref="V42:X42"/>
    <mergeCell ref="T41:U41"/>
    <mergeCell ref="V41:X41"/>
  </mergeCells>
  <printOptions/>
  <pageMargins left="0.7874015748031497" right="0.2755905511811024" top="0.3937007874015748" bottom="0.3937007874015748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77"/>
  <sheetViews>
    <sheetView tabSelected="1" workbookViewId="0" topLeftCell="A58">
      <selection activeCell="A72" sqref="A72:IV72"/>
    </sheetView>
  </sheetViews>
  <sheetFormatPr defaultColWidth="9.00390625" defaultRowHeight="12.75"/>
  <cols>
    <col min="1" max="16384" width="3.75390625" style="0" customWidth="1"/>
  </cols>
  <sheetData>
    <row r="1" spans="1:23" ht="15.75">
      <c r="A1" s="86" t="s">
        <v>1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</row>
    <row r="2" spans="1:23" ht="25.5" customHeight="1">
      <c r="A2" s="57" t="s">
        <v>108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</row>
    <row r="3" spans="1:23" ht="12.75">
      <c r="A3" s="63" t="s">
        <v>109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 t="s">
        <v>110</v>
      </c>
      <c r="T3" s="63"/>
      <c r="U3" s="63"/>
      <c r="V3" s="63"/>
      <c r="W3" s="63"/>
    </row>
    <row r="4" spans="1:23" ht="12.75">
      <c r="A4" s="32" t="s">
        <v>111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4"/>
      <c r="S4" s="42">
        <v>1</v>
      </c>
      <c r="T4" s="42"/>
      <c r="U4" s="42"/>
      <c r="V4" s="42"/>
      <c r="W4" s="42"/>
    </row>
    <row r="5" spans="1:23" ht="12.75">
      <c r="A5" s="64" t="s">
        <v>113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88">
        <v>0.096</v>
      </c>
      <c r="T5" s="88"/>
      <c r="U5" s="88"/>
      <c r="V5" s="88"/>
      <c r="W5" s="88"/>
    </row>
    <row r="6" spans="1:23" ht="12.75">
      <c r="A6" s="64" t="s">
        <v>114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88">
        <v>0.37</v>
      </c>
      <c r="T6" s="88"/>
      <c r="U6" s="88"/>
      <c r="V6" s="88"/>
      <c r="W6" s="88"/>
    </row>
    <row r="7" spans="1:23" ht="12.75">
      <c r="A7" s="64" t="s">
        <v>106</v>
      </c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88">
        <v>0</v>
      </c>
      <c r="T7" s="88"/>
      <c r="U7" s="88"/>
      <c r="V7" s="88"/>
      <c r="W7" s="88"/>
    </row>
    <row r="8" spans="1:23" ht="12.75">
      <c r="A8" s="64" t="s">
        <v>115</v>
      </c>
      <c r="B8" s="64"/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21"/>
      <c r="T8" s="21"/>
      <c r="U8" s="21"/>
      <c r="V8" s="21"/>
      <c r="W8" s="21"/>
    </row>
    <row r="9" spans="1:23" ht="12.75">
      <c r="A9" s="64" t="s">
        <v>116</v>
      </c>
      <c r="B9" s="64"/>
      <c r="C9" s="64"/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42">
        <v>1</v>
      </c>
      <c r="T9" s="42"/>
      <c r="U9" s="42"/>
      <c r="V9" s="42"/>
      <c r="W9" s="42"/>
    </row>
    <row r="10" spans="1:23" ht="12.75">
      <c r="A10" s="64" t="s">
        <v>117</v>
      </c>
      <c r="B10" s="64"/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42">
        <v>1</v>
      </c>
      <c r="T10" s="42"/>
      <c r="U10" s="42"/>
      <c r="V10" s="42"/>
      <c r="W10" s="42"/>
    </row>
    <row r="11" spans="1:23" ht="12.75">
      <c r="A11" s="64" t="s">
        <v>118</v>
      </c>
      <c r="B11" s="64"/>
      <c r="C11" s="64"/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88">
        <v>0.28</v>
      </c>
      <c r="T11" s="88"/>
      <c r="U11" s="88"/>
      <c r="V11" s="88"/>
      <c r="W11" s="88"/>
    </row>
    <row r="12" spans="1:23" ht="12.75">
      <c r="A12" s="64" t="s">
        <v>119</v>
      </c>
      <c r="B12" s="64"/>
      <c r="C12" s="64"/>
      <c r="D12" s="64"/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88">
        <v>0.14</v>
      </c>
      <c r="T12" s="88"/>
      <c r="U12" s="88"/>
      <c r="V12" s="88"/>
      <c r="W12" s="88"/>
    </row>
    <row r="13" spans="1:23" ht="12.75">
      <c r="A13" s="64" t="s">
        <v>105</v>
      </c>
      <c r="B13" s="64"/>
      <c r="C13" s="64"/>
      <c r="D13" s="64"/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64"/>
      <c r="S13" s="21">
        <v>25.4</v>
      </c>
      <c r="T13" s="21"/>
      <c r="U13" s="21"/>
      <c r="V13" s="21"/>
      <c r="W13" s="21"/>
    </row>
    <row r="14" spans="1:23" ht="12.75">
      <c r="A14" s="57" t="s">
        <v>120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</row>
    <row r="15" spans="1:23" ht="12.75">
      <c r="A15" s="57" t="s">
        <v>121</v>
      </c>
      <c r="B15" s="57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</row>
    <row r="16" spans="1:23" ht="12.75">
      <c r="A16" s="57" t="s">
        <v>156</v>
      </c>
      <c r="B16" s="57"/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7"/>
      <c r="V16" s="57"/>
      <c r="W16" s="57"/>
    </row>
    <row r="17" spans="1:23" ht="12.75">
      <c r="A17" s="57" t="s">
        <v>107</v>
      </c>
      <c r="B17" s="57"/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</row>
    <row r="18" spans="1:23" ht="12.75">
      <c r="A18" s="45" t="s">
        <v>122</v>
      </c>
      <c r="B18" s="23" t="s">
        <v>128</v>
      </c>
      <c r="C18" s="17"/>
      <c r="D18" s="17"/>
      <c r="E18" s="17"/>
      <c r="F18" s="17"/>
      <c r="G18" s="17"/>
      <c r="H18" s="17"/>
      <c r="I18" s="17"/>
      <c r="J18" s="18"/>
      <c r="K18" s="23" t="s">
        <v>127</v>
      </c>
      <c r="L18" s="17"/>
      <c r="M18" s="17"/>
      <c r="N18" s="18"/>
      <c r="O18" s="23" t="s">
        <v>126</v>
      </c>
      <c r="P18" s="17"/>
      <c r="Q18" s="18"/>
      <c r="R18" s="22" t="s">
        <v>125</v>
      </c>
      <c r="S18" s="26"/>
      <c r="T18" s="26"/>
      <c r="U18" s="26"/>
      <c r="V18" s="26"/>
      <c r="W18" s="27"/>
    </row>
    <row r="19" spans="1:23" ht="12.75">
      <c r="A19" s="46"/>
      <c r="B19" s="48"/>
      <c r="C19" s="49"/>
      <c r="D19" s="49"/>
      <c r="E19" s="49"/>
      <c r="F19" s="49"/>
      <c r="G19" s="49"/>
      <c r="H19" s="49"/>
      <c r="I19" s="49"/>
      <c r="J19" s="50"/>
      <c r="K19" s="48"/>
      <c r="L19" s="49"/>
      <c r="M19" s="49"/>
      <c r="N19" s="50"/>
      <c r="O19" s="48"/>
      <c r="P19" s="49"/>
      <c r="Q19" s="50"/>
      <c r="R19" s="23" t="s">
        <v>123</v>
      </c>
      <c r="S19" s="17"/>
      <c r="T19" s="18"/>
      <c r="U19" s="23" t="s">
        <v>124</v>
      </c>
      <c r="V19" s="17"/>
      <c r="W19" s="18"/>
    </row>
    <row r="20" spans="1:23" ht="38.25" customHeight="1">
      <c r="A20" s="47"/>
      <c r="B20" s="19"/>
      <c r="C20" s="38"/>
      <c r="D20" s="38"/>
      <c r="E20" s="38"/>
      <c r="F20" s="38"/>
      <c r="G20" s="38"/>
      <c r="H20" s="38"/>
      <c r="I20" s="38"/>
      <c r="J20" s="39"/>
      <c r="K20" s="19"/>
      <c r="L20" s="38"/>
      <c r="M20" s="38"/>
      <c r="N20" s="39"/>
      <c r="O20" s="19"/>
      <c r="P20" s="38"/>
      <c r="Q20" s="39"/>
      <c r="R20" s="19"/>
      <c r="S20" s="38"/>
      <c r="T20" s="39"/>
      <c r="U20" s="19"/>
      <c r="V20" s="38"/>
      <c r="W20" s="39"/>
    </row>
    <row r="21" spans="1:23" ht="12.75">
      <c r="A21" s="4">
        <v>1</v>
      </c>
      <c r="B21" s="43">
        <v>2</v>
      </c>
      <c r="C21" s="43"/>
      <c r="D21" s="43"/>
      <c r="E21" s="43"/>
      <c r="F21" s="43"/>
      <c r="G21" s="43"/>
      <c r="H21" s="43"/>
      <c r="I21" s="43"/>
      <c r="J21" s="43"/>
      <c r="K21" s="43">
        <v>3</v>
      </c>
      <c r="L21" s="43"/>
      <c r="M21" s="43"/>
      <c r="N21" s="43"/>
      <c r="O21" s="43">
        <v>4</v>
      </c>
      <c r="P21" s="43"/>
      <c r="Q21" s="43"/>
      <c r="R21" s="43">
        <v>5</v>
      </c>
      <c r="S21" s="43"/>
      <c r="T21" s="43"/>
      <c r="U21" s="43">
        <v>6</v>
      </c>
      <c r="V21" s="43"/>
      <c r="W21" s="43"/>
    </row>
    <row r="22" spans="1:23" ht="24.75" customHeight="1">
      <c r="A22" s="79">
        <v>1</v>
      </c>
      <c r="B22" s="82" t="s">
        <v>5</v>
      </c>
      <c r="C22" s="33"/>
      <c r="D22" s="33"/>
      <c r="E22" s="33"/>
      <c r="F22" s="33"/>
      <c r="G22" s="33"/>
      <c r="H22" s="33"/>
      <c r="I22" s="33"/>
      <c r="J22" s="34"/>
      <c r="K22" s="75">
        <v>0.2</v>
      </c>
      <c r="L22" s="75"/>
      <c r="M22" s="75"/>
      <c r="N22" s="75"/>
      <c r="O22" s="76">
        <f>29.35*6.65</f>
        <v>195.1775</v>
      </c>
      <c r="P22" s="76"/>
      <c r="Q22" s="76"/>
      <c r="R22" s="76">
        <f>K22*O22</f>
        <v>39.035500000000006</v>
      </c>
      <c r="S22" s="76"/>
      <c r="T22" s="76"/>
      <c r="U22" s="76">
        <f>R22*$S$4</f>
        <v>39.035500000000006</v>
      </c>
      <c r="V22" s="76"/>
      <c r="W22" s="76"/>
    </row>
    <row r="23" spans="1:23" ht="12.75">
      <c r="A23" s="80"/>
      <c r="B23" s="72" t="s">
        <v>6</v>
      </c>
      <c r="C23" s="73"/>
      <c r="D23" s="73"/>
      <c r="E23" s="73"/>
      <c r="F23" s="73"/>
      <c r="G23" s="73"/>
      <c r="H23" s="73"/>
      <c r="I23" s="73"/>
      <c r="J23" s="74"/>
      <c r="K23" s="75">
        <v>0.2</v>
      </c>
      <c r="L23" s="75"/>
      <c r="M23" s="75"/>
      <c r="N23" s="75"/>
      <c r="O23" s="76">
        <f>22.91*6.65</f>
        <v>152.35150000000002</v>
      </c>
      <c r="P23" s="76"/>
      <c r="Q23" s="76"/>
      <c r="R23" s="76">
        <f>K23*O23</f>
        <v>30.470300000000005</v>
      </c>
      <c r="S23" s="76"/>
      <c r="T23" s="76"/>
      <c r="U23" s="76">
        <f>R23*$S$4</f>
        <v>30.470300000000005</v>
      </c>
      <c r="V23" s="76"/>
      <c r="W23" s="76"/>
    </row>
    <row r="24" spans="1:23" ht="12.75">
      <c r="A24" s="80"/>
      <c r="B24" s="72" t="s">
        <v>39</v>
      </c>
      <c r="C24" s="73"/>
      <c r="D24" s="73"/>
      <c r="E24" s="73"/>
      <c r="F24" s="73"/>
      <c r="G24" s="73"/>
      <c r="H24" s="73"/>
      <c r="I24" s="73"/>
      <c r="J24" s="74"/>
      <c r="K24" s="75">
        <v>0.022</v>
      </c>
      <c r="L24" s="75"/>
      <c r="M24" s="75"/>
      <c r="N24" s="75"/>
      <c r="O24" s="76">
        <f>22.91*6.65</f>
        <v>152.35150000000002</v>
      </c>
      <c r="P24" s="76"/>
      <c r="Q24" s="76"/>
      <c r="R24" s="76">
        <f>K24*O24</f>
        <v>3.3517330000000003</v>
      </c>
      <c r="S24" s="76"/>
      <c r="T24" s="76"/>
      <c r="U24" s="76">
        <f>R24*$S$4</f>
        <v>3.3517330000000003</v>
      </c>
      <c r="V24" s="76"/>
      <c r="W24" s="76"/>
    </row>
    <row r="25" spans="1:23" ht="12.75">
      <c r="A25" s="80"/>
      <c r="B25" s="64" t="s">
        <v>7</v>
      </c>
      <c r="C25" s="64"/>
      <c r="D25" s="64"/>
      <c r="E25" s="64"/>
      <c r="F25" s="64"/>
      <c r="G25" s="64"/>
      <c r="H25" s="64"/>
      <c r="I25" s="64"/>
      <c r="J25" s="64"/>
      <c r="K25" s="68">
        <v>0.022</v>
      </c>
      <c r="L25" s="68"/>
      <c r="M25" s="68"/>
      <c r="N25" s="68"/>
      <c r="O25" s="42">
        <f>22.91*6.65</f>
        <v>152.35150000000002</v>
      </c>
      <c r="P25" s="42"/>
      <c r="Q25" s="42"/>
      <c r="R25" s="76">
        <f>K25*O25</f>
        <v>3.3517330000000003</v>
      </c>
      <c r="S25" s="76"/>
      <c r="T25" s="76"/>
      <c r="U25" s="76">
        <f>R25*$S$4</f>
        <v>3.3517330000000003</v>
      </c>
      <c r="V25" s="76"/>
      <c r="W25" s="76"/>
    </row>
    <row r="26" spans="1:23" ht="12.75">
      <c r="A26" s="80"/>
      <c r="B26" s="67" t="s">
        <v>134</v>
      </c>
      <c r="C26" s="67"/>
      <c r="D26" s="67"/>
      <c r="E26" s="67"/>
      <c r="F26" s="67"/>
      <c r="G26" s="67"/>
      <c r="H26" s="67"/>
      <c r="I26" s="67"/>
      <c r="J26" s="67"/>
      <c r="K26" s="77">
        <f>SUM(K22:N25)</f>
        <v>0.44400000000000006</v>
      </c>
      <c r="L26" s="77"/>
      <c r="M26" s="77"/>
      <c r="N26" s="77"/>
      <c r="O26" s="77" t="s">
        <v>133</v>
      </c>
      <c r="P26" s="77"/>
      <c r="Q26" s="77"/>
      <c r="R26" s="78">
        <f>SUM(R22:T25)</f>
        <v>76.209266</v>
      </c>
      <c r="S26" s="78"/>
      <c r="T26" s="78"/>
      <c r="U26" s="78">
        <f>SUM(U22:W25)</f>
        <v>76.209266</v>
      </c>
      <c r="V26" s="78"/>
      <c r="W26" s="78"/>
    </row>
    <row r="27" spans="1:23" ht="12.75">
      <c r="A27" s="80"/>
      <c r="B27" s="64" t="s">
        <v>157</v>
      </c>
      <c r="C27" s="64"/>
      <c r="D27" s="64"/>
      <c r="E27" s="64"/>
      <c r="F27" s="64"/>
      <c r="G27" s="64"/>
      <c r="H27" s="64"/>
      <c r="I27" s="64"/>
      <c r="J27" s="64"/>
      <c r="K27" s="42">
        <v>1</v>
      </c>
      <c r="L27" s="42"/>
      <c r="M27" s="42"/>
      <c r="N27" s="42"/>
      <c r="O27" s="42">
        <f>11.74*6.65</f>
        <v>78.07100000000001</v>
      </c>
      <c r="P27" s="42"/>
      <c r="Q27" s="42"/>
      <c r="R27" s="76">
        <f>K27*O27</f>
        <v>78.07100000000001</v>
      </c>
      <c r="S27" s="76"/>
      <c r="T27" s="76"/>
      <c r="U27" s="76">
        <f>R27*$S$4</f>
        <v>78.07100000000001</v>
      </c>
      <c r="V27" s="76"/>
      <c r="W27" s="76"/>
    </row>
    <row r="28" spans="1:23" ht="12.75">
      <c r="A28" s="80"/>
      <c r="B28" s="64" t="s">
        <v>158</v>
      </c>
      <c r="C28" s="64"/>
      <c r="D28" s="64"/>
      <c r="E28" s="64"/>
      <c r="F28" s="64"/>
      <c r="G28" s="64"/>
      <c r="H28" s="64"/>
      <c r="I28" s="64"/>
      <c r="J28" s="64"/>
      <c r="K28" s="42">
        <v>0.3</v>
      </c>
      <c r="L28" s="42"/>
      <c r="M28" s="42"/>
      <c r="N28" s="42"/>
      <c r="O28" s="42">
        <f>15.16*6.65</f>
        <v>100.81400000000001</v>
      </c>
      <c r="P28" s="42"/>
      <c r="Q28" s="42"/>
      <c r="R28" s="76">
        <f>K28*O28</f>
        <v>30.2442</v>
      </c>
      <c r="S28" s="76"/>
      <c r="T28" s="76"/>
      <c r="U28" s="76">
        <f>R28*$S$4</f>
        <v>30.2442</v>
      </c>
      <c r="V28" s="76"/>
      <c r="W28" s="76"/>
    </row>
    <row r="29" spans="1:23" ht="12.75">
      <c r="A29" s="81"/>
      <c r="B29" s="67" t="s">
        <v>135</v>
      </c>
      <c r="C29" s="67"/>
      <c r="D29" s="67"/>
      <c r="E29" s="67"/>
      <c r="F29" s="67"/>
      <c r="G29" s="67"/>
      <c r="H29" s="67"/>
      <c r="I29" s="67"/>
      <c r="J29" s="67"/>
      <c r="K29" s="77">
        <f>SUM(K27:N28)</f>
        <v>1.3</v>
      </c>
      <c r="L29" s="77"/>
      <c r="M29" s="77"/>
      <c r="N29" s="77"/>
      <c r="O29" s="77" t="s">
        <v>133</v>
      </c>
      <c r="P29" s="77"/>
      <c r="Q29" s="77"/>
      <c r="R29" s="78">
        <f>SUM(R27:T28)</f>
        <v>108.3152</v>
      </c>
      <c r="S29" s="78"/>
      <c r="T29" s="78"/>
      <c r="U29" s="78">
        <f>SUM(U27:W28)</f>
        <v>108.3152</v>
      </c>
      <c r="V29" s="78"/>
      <c r="W29" s="78"/>
    </row>
    <row r="30" spans="1:23" ht="12.75">
      <c r="A30" s="3"/>
      <c r="B30" s="62" t="s">
        <v>129</v>
      </c>
      <c r="C30" s="62"/>
      <c r="D30" s="62"/>
      <c r="E30" s="62"/>
      <c r="F30" s="62"/>
      <c r="G30" s="62"/>
      <c r="H30" s="62"/>
      <c r="I30" s="62"/>
      <c r="J30" s="62"/>
      <c r="K30" s="61">
        <f>K26+K29</f>
        <v>1.7440000000000002</v>
      </c>
      <c r="L30" s="63"/>
      <c r="M30" s="63"/>
      <c r="N30" s="63"/>
      <c r="O30" s="63" t="s">
        <v>133</v>
      </c>
      <c r="P30" s="63"/>
      <c r="Q30" s="63"/>
      <c r="R30" s="61">
        <f>R26+R29</f>
        <v>184.52446600000002</v>
      </c>
      <c r="S30" s="63"/>
      <c r="T30" s="63"/>
      <c r="U30" s="61">
        <f>U26+U29</f>
        <v>184.52446600000002</v>
      </c>
      <c r="V30" s="63"/>
      <c r="W30" s="63"/>
    </row>
    <row r="31" spans="1:23" ht="12.75">
      <c r="A31" s="2">
        <v>2</v>
      </c>
      <c r="B31" s="64" t="s">
        <v>112</v>
      </c>
      <c r="C31" s="64"/>
      <c r="D31" s="64"/>
      <c r="E31" s="64"/>
      <c r="F31" s="64"/>
      <c r="G31" s="64"/>
      <c r="H31" s="64"/>
      <c r="I31" s="64"/>
      <c r="J31" s="64"/>
      <c r="K31" s="21" t="s">
        <v>133</v>
      </c>
      <c r="L31" s="21"/>
      <c r="M31" s="21"/>
      <c r="N31" s="21"/>
      <c r="O31" s="21" t="s">
        <v>133</v>
      </c>
      <c r="P31" s="21"/>
      <c r="Q31" s="21"/>
      <c r="R31" s="42">
        <f>R30*$S$5</f>
        <v>17.714348736</v>
      </c>
      <c r="S31" s="42"/>
      <c r="T31" s="42"/>
      <c r="U31" s="42">
        <f>U30*$S$5</f>
        <v>17.714348736</v>
      </c>
      <c r="V31" s="42"/>
      <c r="W31" s="42"/>
    </row>
    <row r="32" spans="1:23" ht="12.75">
      <c r="A32" s="3"/>
      <c r="B32" s="62" t="s">
        <v>130</v>
      </c>
      <c r="C32" s="62"/>
      <c r="D32" s="62"/>
      <c r="E32" s="62"/>
      <c r="F32" s="62"/>
      <c r="G32" s="62"/>
      <c r="H32" s="62"/>
      <c r="I32" s="62"/>
      <c r="J32" s="62"/>
      <c r="K32" s="63" t="s">
        <v>133</v>
      </c>
      <c r="L32" s="63"/>
      <c r="M32" s="63"/>
      <c r="N32" s="63"/>
      <c r="O32" s="63" t="s">
        <v>133</v>
      </c>
      <c r="P32" s="63"/>
      <c r="Q32" s="63"/>
      <c r="R32" s="61">
        <f>R30+R31</f>
        <v>202.23881473600002</v>
      </c>
      <c r="S32" s="63"/>
      <c r="T32" s="63"/>
      <c r="U32" s="61">
        <f>U30+U31</f>
        <v>202.23881473600002</v>
      </c>
      <c r="V32" s="63"/>
      <c r="W32" s="63"/>
    </row>
    <row r="33" spans="1:23" ht="25.5" customHeight="1">
      <c r="A33" s="2">
        <v>3</v>
      </c>
      <c r="B33" s="64" t="s">
        <v>131</v>
      </c>
      <c r="C33" s="64"/>
      <c r="D33" s="64"/>
      <c r="E33" s="64"/>
      <c r="F33" s="64"/>
      <c r="G33" s="64"/>
      <c r="H33" s="64"/>
      <c r="I33" s="64"/>
      <c r="J33" s="64"/>
      <c r="K33" s="21" t="s">
        <v>133</v>
      </c>
      <c r="L33" s="21"/>
      <c r="M33" s="21"/>
      <c r="N33" s="21"/>
      <c r="O33" s="21" t="s">
        <v>133</v>
      </c>
      <c r="P33" s="21"/>
      <c r="Q33" s="21"/>
      <c r="R33" s="42">
        <f>R32*$S$6</f>
        <v>74.82836145232001</v>
      </c>
      <c r="S33" s="42"/>
      <c r="T33" s="42"/>
      <c r="U33" s="42">
        <f>U32*$S$6</f>
        <v>74.82836145232001</v>
      </c>
      <c r="V33" s="42"/>
      <c r="W33" s="42"/>
    </row>
    <row r="34" spans="1:23" ht="12.75">
      <c r="A34" s="3"/>
      <c r="B34" s="62" t="s">
        <v>132</v>
      </c>
      <c r="C34" s="62"/>
      <c r="D34" s="62"/>
      <c r="E34" s="62"/>
      <c r="F34" s="62"/>
      <c r="G34" s="62"/>
      <c r="H34" s="62"/>
      <c r="I34" s="62"/>
      <c r="J34" s="62"/>
      <c r="K34" s="63" t="s">
        <v>133</v>
      </c>
      <c r="L34" s="63"/>
      <c r="M34" s="63"/>
      <c r="N34" s="63"/>
      <c r="O34" s="63" t="s">
        <v>133</v>
      </c>
      <c r="P34" s="63"/>
      <c r="Q34" s="63"/>
      <c r="R34" s="61">
        <f>R32+R33</f>
        <v>277.06717618832005</v>
      </c>
      <c r="S34" s="63"/>
      <c r="T34" s="63"/>
      <c r="U34" s="61">
        <f>U32+U33</f>
        <v>277.06717618832005</v>
      </c>
      <c r="V34" s="63"/>
      <c r="W34" s="63"/>
    </row>
    <row r="35" spans="1:23" ht="12.75">
      <c r="A35" s="11"/>
      <c r="B35" s="12"/>
      <c r="C35" s="12"/>
      <c r="D35" s="12"/>
      <c r="E35" s="12"/>
      <c r="F35" s="12"/>
      <c r="G35" s="12"/>
      <c r="H35" s="12"/>
      <c r="I35" s="12"/>
      <c r="J35" s="12"/>
      <c r="K35" s="11"/>
      <c r="L35" s="11"/>
      <c r="M35" s="11"/>
      <c r="N35" s="11"/>
      <c r="O35" s="11"/>
      <c r="P35" s="11"/>
      <c r="Q35" s="11"/>
      <c r="R35" s="13"/>
      <c r="S35" s="11"/>
      <c r="T35" s="11"/>
      <c r="U35" s="13"/>
      <c r="V35" s="11"/>
      <c r="W35" s="11"/>
    </row>
    <row r="36" spans="1:23" ht="12.75">
      <c r="A36" s="57" t="s">
        <v>120</v>
      </c>
      <c r="B36" s="57"/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</row>
    <row r="37" spans="1:23" ht="12.75">
      <c r="A37" s="57" t="s">
        <v>136</v>
      </c>
      <c r="B37" s="57"/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</row>
    <row r="38" spans="1:23" ht="12.75">
      <c r="A38" s="57" t="s">
        <v>156</v>
      </c>
      <c r="B38" s="57"/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</row>
    <row r="39" spans="1:23" ht="12.75">
      <c r="A39" s="57" t="s">
        <v>0</v>
      </c>
      <c r="B39" s="57"/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</row>
    <row r="40" spans="1:23" ht="12.75">
      <c r="A40" s="21" t="s">
        <v>122</v>
      </c>
      <c r="B40" s="21" t="s">
        <v>142</v>
      </c>
      <c r="C40" s="21"/>
      <c r="D40" s="21"/>
      <c r="E40" s="21"/>
      <c r="F40" s="21"/>
      <c r="G40" s="21"/>
      <c r="H40" s="21"/>
      <c r="I40" s="21"/>
      <c r="J40" s="21"/>
      <c r="K40" s="21" t="s">
        <v>141</v>
      </c>
      <c r="L40" s="21"/>
      <c r="M40" s="21" t="s">
        <v>140</v>
      </c>
      <c r="N40" s="21"/>
      <c r="O40" s="21" t="s">
        <v>139</v>
      </c>
      <c r="P40" s="21"/>
      <c r="Q40" s="21"/>
      <c r="R40" s="21" t="s">
        <v>125</v>
      </c>
      <c r="S40" s="21"/>
      <c r="T40" s="21"/>
      <c r="U40" s="21"/>
      <c r="V40" s="21"/>
      <c r="W40" s="21"/>
    </row>
    <row r="41" spans="1:23" ht="52.5" customHeight="1">
      <c r="A41" s="21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 t="s">
        <v>137</v>
      </c>
      <c r="S41" s="21"/>
      <c r="T41" s="21"/>
      <c r="U41" s="21" t="s">
        <v>138</v>
      </c>
      <c r="V41" s="21"/>
      <c r="W41" s="21"/>
    </row>
    <row r="42" spans="1:23" ht="12.75">
      <c r="A42" s="5">
        <v>1</v>
      </c>
      <c r="B42" s="66">
        <v>2</v>
      </c>
      <c r="C42" s="66"/>
      <c r="D42" s="66"/>
      <c r="E42" s="66"/>
      <c r="F42" s="66"/>
      <c r="G42" s="66"/>
      <c r="H42" s="66"/>
      <c r="I42" s="66"/>
      <c r="J42" s="66"/>
      <c r="K42" s="66">
        <v>3</v>
      </c>
      <c r="L42" s="66"/>
      <c r="M42" s="66">
        <v>4</v>
      </c>
      <c r="N42" s="66"/>
      <c r="O42" s="66">
        <v>5</v>
      </c>
      <c r="P42" s="66"/>
      <c r="Q42" s="66"/>
      <c r="R42" s="66">
        <v>6</v>
      </c>
      <c r="S42" s="66"/>
      <c r="T42" s="66"/>
      <c r="U42" s="66">
        <v>7</v>
      </c>
      <c r="V42" s="66"/>
      <c r="W42" s="66"/>
    </row>
    <row r="43" spans="1:23" ht="12.75">
      <c r="A43" s="2">
        <v>1</v>
      </c>
      <c r="B43" s="64" t="s">
        <v>3</v>
      </c>
      <c r="C43" s="64"/>
      <c r="D43" s="64"/>
      <c r="E43" s="64"/>
      <c r="F43" s="64"/>
      <c r="G43" s="64"/>
      <c r="H43" s="64"/>
      <c r="I43" s="64"/>
      <c r="J43" s="64"/>
      <c r="K43" s="21" t="s">
        <v>144</v>
      </c>
      <c r="L43" s="21"/>
      <c r="M43" s="42">
        <v>125</v>
      </c>
      <c r="N43" s="42"/>
      <c r="O43" s="42">
        <v>9.5</v>
      </c>
      <c r="P43" s="42"/>
      <c r="Q43" s="42"/>
      <c r="R43" s="42">
        <f>M43*O43</f>
        <v>1187.5</v>
      </c>
      <c r="S43" s="42"/>
      <c r="T43" s="42"/>
      <c r="U43" s="42">
        <f>R43*$S$9</f>
        <v>1187.5</v>
      </c>
      <c r="V43" s="42"/>
      <c r="W43" s="42"/>
    </row>
    <row r="44" spans="1:23" ht="12.75">
      <c r="A44" s="2">
        <v>2</v>
      </c>
      <c r="B44" s="64" t="s">
        <v>79</v>
      </c>
      <c r="C44" s="64"/>
      <c r="D44" s="64"/>
      <c r="E44" s="64"/>
      <c r="F44" s="64"/>
      <c r="G44" s="64"/>
      <c r="H44" s="64"/>
      <c r="I44" s="64"/>
      <c r="J44" s="64"/>
      <c r="K44" s="21" t="s">
        <v>144</v>
      </c>
      <c r="L44" s="21"/>
      <c r="M44" s="42">
        <v>4.375</v>
      </c>
      <c r="N44" s="42"/>
      <c r="O44" s="42">
        <v>16.84</v>
      </c>
      <c r="P44" s="42"/>
      <c r="Q44" s="42"/>
      <c r="R44" s="42">
        <f>M44*O44</f>
        <v>73.675</v>
      </c>
      <c r="S44" s="42"/>
      <c r="T44" s="42"/>
      <c r="U44" s="42">
        <f>R44*$S$9</f>
        <v>73.675</v>
      </c>
      <c r="V44" s="42"/>
      <c r="W44" s="42"/>
    </row>
    <row r="45" spans="1:23" ht="12.75">
      <c r="A45" s="2">
        <v>3</v>
      </c>
      <c r="B45" s="64" t="s">
        <v>4</v>
      </c>
      <c r="C45" s="64"/>
      <c r="D45" s="64"/>
      <c r="E45" s="64"/>
      <c r="F45" s="64"/>
      <c r="G45" s="64"/>
      <c r="H45" s="64"/>
      <c r="I45" s="64"/>
      <c r="J45" s="64"/>
      <c r="K45" s="21" t="s">
        <v>144</v>
      </c>
      <c r="L45" s="21"/>
      <c r="M45" s="42">
        <v>6.25</v>
      </c>
      <c r="N45" s="42"/>
      <c r="O45" s="42">
        <v>32</v>
      </c>
      <c r="P45" s="42"/>
      <c r="Q45" s="42"/>
      <c r="R45" s="42">
        <f>M45*O45</f>
        <v>200</v>
      </c>
      <c r="S45" s="42"/>
      <c r="T45" s="42"/>
      <c r="U45" s="42">
        <f>R45*$S$9</f>
        <v>200</v>
      </c>
      <c r="V45" s="42"/>
      <c r="W45" s="42"/>
    </row>
    <row r="46" spans="1:23" ht="12.75">
      <c r="A46" s="2">
        <v>4</v>
      </c>
      <c r="B46" s="64" t="s">
        <v>80</v>
      </c>
      <c r="C46" s="64"/>
      <c r="D46" s="64"/>
      <c r="E46" s="64"/>
      <c r="F46" s="64"/>
      <c r="G46" s="64"/>
      <c r="H46" s="64"/>
      <c r="I46" s="64"/>
      <c r="J46" s="64"/>
      <c r="K46" s="21" t="s">
        <v>144</v>
      </c>
      <c r="L46" s="21"/>
      <c r="M46" s="42">
        <v>1.875</v>
      </c>
      <c r="N46" s="42"/>
      <c r="O46" s="42">
        <v>55</v>
      </c>
      <c r="P46" s="42"/>
      <c r="Q46" s="42"/>
      <c r="R46" s="42">
        <f>M46*O46</f>
        <v>103.125</v>
      </c>
      <c r="S46" s="42"/>
      <c r="T46" s="42"/>
      <c r="U46" s="42">
        <f>R46*$S$9</f>
        <v>103.125</v>
      </c>
      <c r="V46" s="42"/>
      <c r="W46" s="42"/>
    </row>
    <row r="47" spans="1:23" ht="12.75">
      <c r="A47" s="2"/>
      <c r="B47" s="62" t="s">
        <v>129</v>
      </c>
      <c r="C47" s="62"/>
      <c r="D47" s="62"/>
      <c r="E47" s="62"/>
      <c r="F47" s="62"/>
      <c r="G47" s="62"/>
      <c r="H47" s="62"/>
      <c r="I47" s="62"/>
      <c r="J47" s="62"/>
      <c r="K47" s="21"/>
      <c r="L47" s="21"/>
      <c r="M47" s="42"/>
      <c r="N47" s="42"/>
      <c r="O47" s="42"/>
      <c r="P47" s="42"/>
      <c r="Q47" s="42"/>
      <c r="R47" s="42">
        <f>SUM(R43:T46)</f>
        <v>1564.3</v>
      </c>
      <c r="S47" s="42"/>
      <c r="T47" s="42"/>
      <c r="U47" s="42">
        <f>SUM(U43:W46)</f>
        <v>1564.3</v>
      </c>
      <c r="V47" s="42"/>
      <c r="W47" s="42"/>
    </row>
    <row r="48" spans="1:23" ht="12.75">
      <c r="A48" s="14"/>
      <c r="B48" s="12"/>
      <c r="C48" s="12"/>
      <c r="D48" s="12"/>
      <c r="E48" s="12"/>
      <c r="F48" s="12"/>
      <c r="G48" s="12"/>
      <c r="H48" s="12"/>
      <c r="I48" s="12"/>
      <c r="J48" s="12"/>
      <c r="K48" s="14"/>
      <c r="L48" s="14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</row>
    <row r="49" spans="1:23" ht="12.75">
      <c r="A49" s="14"/>
      <c r="B49" s="12"/>
      <c r="C49" s="12"/>
      <c r="D49" s="12"/>
      <c r="E49" s="12"/>
      <c r="F49" s="12"/>
      <c r="G49" s="12"/>
      <c r="H49" s="12"/>
      <c r="I49" s="12"/>
      <c r="J49" s="12"/>
      <c r="K49" s="14"/>
      <c r="L49" s="14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</row>
    <row r="50" spans="1:23" ht="12.75">
      <c r="A50" s="14"/>
      <c r="B50" s="12"/>
      <c r="C50" s="12"/>
      <c r="D50" s="12"/>
      <c r="E50" s="12"/>
      <c r="F50" s="12"/>
      <c r="G50" s="12"/>
      <c r="H50" s="12"/>
      <c r="I50" s="12"/>
      <c r="J50" s="12"/>
      <c r="K50" s="14"/>
      <c r="L50" s="14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</row>
    <row r="51" spans="1:23" ht="12.75">
      <c r="A51" s="14"/>
      <c r="B51" s="12"/>
      <c r="C51" s="12"/>
      <c r="D51" s="12"/>
      <c r="E51" s="12"/>
      <c r="F51" s="12"/>
      <c r="G51" s="12"/>
      <c r="H51" s="12"/>
      <c r="I51" s="12"/>
      <c r="J51" s="12"/>
      <c r="K51" s="14"/>
      <c r="L51" s="14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</row>
    <row r="52" spans="1:23" ht="12.75">
      <c r="A52" s="14"/>
      <c r="B52" s="12"/>
      <c r="C52" s="12"/>
      <c r="D52" s="12"/>
      <c r="E52" s="12"/>
      <c r="F52" s="12"/>
      <c r="G52" s="12"/>
      <c r="H52" s="12"/>
      <c r="I52" s="12"/>
      <c r="J52" s="12"/>
      <c r="K52" s="14"/>
      <c r="L52" s="14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</row>
    <row r="53" spans="1:23" ht="12.75">
      <c r="A53" s="14"/>
      <c r="B53" s="12"/>
      <c r="C53" s="12"/>
      <c r="D53" s="12"/>
      <c r="E53" s="12"/>
      <c r="F53" s="12"/>
      <c r="G53" s="12"/>
      <c r="H53" s="12"/>
      <c r="I53" s="12"/>
      <c r="J53" s="12"/>
      <c r="K53" s="14"/>
      <c r="L53" s="14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</row>
    <row r="54" spans="1:23" ht="12.75">
      <c r="A54" s="14"/>
      <c r="B54" s="12"/>
      <c r="C54" s="12"/>
      <c r="D54" s="12"/>
      <c r="E54" s="12"/>
      <c r="F54" s="12"/>
      <c r="G54" s="12"/>
      <c r="H54" s="12"/>
      <c r="I54" s="12"/>
      <c r="J54" s="12"/>
      <c r="K54" s="14"/>
      <c r="L54" s="14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</row>
    <row r="55" spans="1:23" ht="12.75">
      <c r="A55" s="14"/>
      <c r="B55" s="12"/>
      <c r="C55" s="12"/>
      <c r="D55" s="12"/>
      <c r="E55" s="12"/>
      <c r="F55" s="12"/>
      <c r="G55" s="12"/>
      <c r="H55" s="12"/>
      <c r="I55" s="12"/>
      <c r="J55" s="12"/>
      <c r="K55" s="14"/>
      <c r="L55" s="14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</row>
    <row r="56" spans="1:23" ht="12.75">
      <c r="A56" s="14"/>
      <c r="B56" s="12"/>
      <c r="C56" s="12"/>
      <c r="D56" s="12"/>
      <c r="E56" s="12"/>
      <c r="F56" s="12"/>
      <c r="G56" s="12"/>
      <c r="H56" s="12"/>
      <c r="I56" s="12"/>
      <c r="J56" s="12"/>
      <c r="K56" s="14"/>
      <c r="L56" s="14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</row>
    <row r="57" spans="1:23" ht="12.75">
      <c r="A57" s="14"/>
      <c r="B57" s="12"/>
      <c r="C57" s="12"/>
      <c r="D57" s="12"/>
      <c r="E57" s="12"/>
      <c r="F57" s="12"/>
      <c r="G57" s="12"/>
      <c r="H57" s="12"/>
      <c r="I57" s="12"/>
      <c r="J57" s="12"/>
      <c r="K57" s="14"/>
      <c r="L57" s="14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</row>
    <row r="58" spans="1:23" ht="12.75">
      <c r="A58" s="11"/>
      <c r="B58" s="12"/>
      <c r="C58" s="12"/>
      <c r="D58" s="12"/>
      <c r="E58" s="12"/>
      <c r="F58" s="12"/>
      <c r="G58" s="12"/>
      <c r="H58" s="12"/>
      <c r="I58" s="12"/>
      <c r="J58" s="12"/>
      <c r="K58" s="11"/>
      <c r="L58" s="11"/>
      <c r="M58" s="11"/>
      <c r="N58" s="11"/>
      <c r="O58" s="11"/>
      <c r="P58" s="11"/>
      <c r="Q58" s="11"/>
      <c r="R58" s="13"/>
      <c r="S58" s="11"/>
      <c r="T58" s="11"/>
      <c r="U58" s="13"/>
      <c r="V58" s="11"/>
      <c r="W58" s="11"/>
    </row>
    <row r="59" spans="1:23" ht="12.75">
      <c r="A59" s="57" t="s">
        <v>120</v>
      </c>
      <c r="B59" s="57"/>
      <c r="C59" s="57"/>
      <c r="D59" s="57"/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57"/>
      <c r="S59" s="57"/>
      <c r="T59" s="57"/>
      <c r="U59" s="57"/>
      <c r="V59" s="57"/>
      <c r="W59" s="57"/>
    </row>
    <row r="60" spans="1:23" ht="12.75">
      <c r="A60" s="57" t="s">
        <v>93</v>
      </c>
      <c r="B60" s="57"/>
      <c r="C60" s="57"/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7"/>
      <c r="W60" s="57"/>
    </row>
    <row r="61" spans="1:23" ht="12.75">
      <c r="A61" s="57" t="s">
        <v>159</v>
      </c>
      <c r="B61" s="57"/>
      <c r="C61" s="57"/>
      <c r="D61" s="57"/>
      <c r="E61" s="57"/>
      <c r="F61" s="57"/>
      <c r="G61" s="57"/>
      <c r="H61" s="57"/>
      <c r="I61" s="57"/>
      <c r="J61" s="57"/>
      <c r="K61" s="57"/>
      <c r="L61" s="57"/>
      <c r="M61" s="57"/>
      <c r="N61" s="57"/>
      <c r="O61" s="57"/>
      <c r="P61" s="57"/>
      <c r="Q61" s="57"/>
      <c r="R61" s="57"/>
      <c r="S61" s="57"/>
      <c r="T61" s="57"/>
      <c r="U61" s="57"/>
      <c r="V61" s="57"/>
      <c r="W61" s="57"/>
    </row>
    <row r="62" spans="1:23" ht="12.75">
      <c r="A62" s="57" t="s">
        <v>33</v>
      </c>
      <c r="B62" s="57"/>
      <c r="C62" s="57"/>
      <c r="D62" s="57"/>
      <c r="E62" s="57"/>
      <c r="F62" s="57"/>
      <c r="G62" s="57"/>
      <c r="H62" s="57"/>
      <c r="I62" s="57"/>
      <c r="J62" s="57"/>
      <c r="K62" s="57"/>
      <c r="L62" s="57"/>
      <c r="M62" s="57"/>
      <c r="N62" s="57"/>
      <c r="O62" s="57"/>
      <c r="P62" s="57"/>
      <c r="Q62" s="57"/>
      <c r="R62" s="57"/>
      <c r="S62" s="57"/>
      <c r="T62" s="57"/>
      <c r="U62" s="57"/>
      <c r="V62" s="57"/>
      <c r="W62" s="57"/>
    </row>
    <row r="63" spans="1:26" ht="12.75">
      <c r="A63" s="21" t="s">
        <v>122</v>
      </c>
      <c r="B63" s="21" t="s">
        <v>94</v>
      </c>
      <c r="C63" s="21"/>
      <c r="D63" s="21"/>
      <c r="E63" s="21"/>
      <c r="F63" s="21"/>
      <c r="G63" s="21"/>
      <c r="H63" s="21"/>
      <c r="I63" s="21" t="s">
        <v>95</v>
      </c>
      <c r="J63" s="21"/>
      <c r="K63" s="21" t="s">
        <v>141</v>
      </c>
      <c r="L63" s="21"/>
      <c r="M63" s="23" t="s">
        <v>160</v>
      </c>
      <c r="N63" s="17"/>
      <c r="O63" s="18"/>
      <c r="P63" s="21" t="s">
        <v>139</v>
      </c>
      <c r="Q63" s="21"/>
      <c r="R63" s="21"/>
      <c r="S63" s="21" t="s">
        <v>146</v>
      </c>
      <c r="T63" s="21"/>
      <c r="U63" s="21" t="s">
        <v>125</v>
      </c>
      <c r="V63" s="21"/>
      <c r="W63" s="21"/>
      <c r="X63" s="21"/>
      <c r="Y63" s="21"/>
      <c r="Z63" s="21"/>
    </row>
    <row r="64" spans="1:26" ht="51" customHeight="1">
      <c r="A64" s="21"/>
      <c r="B64" s="21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19"/>
      <c r="N64" s="38"/>
      <c r="O64" s="39"/>
      <c r="P64" s="21"/>
      <c r="Q64" s="21"/>
      <c r="R64" s="21"/>
      <c r="S64" s="21"/>
      <c r="T64" s="21"/>
      <c r="U64" s="21" t="s">
        <v>96</v>
      </c>
      <c r="V64" s="21"/>
      <c r="W64" s="21"/>
      <c r="X64" s="21" t="s">
        <v>138</v>
      </c>
      <c r="Y64" s="21"/>
      <c r="Z64" s="21"/>
    </row>
    <row r="65" spans="1:26" ht="12.75">
      <c r="A65" s="5">
        <v>1</v>
      </c>
      <c r="B65" s="66">
        <v>2</v>
      </c>
      <c r="C65" s="66"/>
      <c r="D65" s="66"/>
      <c r="E65" s="66"/>
      <c r="F65" s="66"/>
      <c r="G65" s="66"/>
      <c r="H65" s="66"/>
      <c r="I65" s="66">
        <v>3</v>
      </c>
      <c r="J65" s="66"/>
      <c r="K65" s="66">
        <v>4</v>
      </c>
      <c r="L65" s="66"/>
      <c r="M65" s="89"/>
      <c r="N65" s="90"/>
      <c r="O65" s="91"/>
      <c r="P65" s="66">
        <v>5</v>
      </c>
      <c r="Q65" s="66"/>
      <c r="R65" s="66"/>
      <c r="S65" s="66">
        <v>6</v>
      </c>
      <c r="T65" s="66"/>
      <c r="U65" s="66">
        <v>7</v>
      </c>
      <c r="V65" s="66"/>
      <c r="W65" s="66"/>
      <c r="X65" s="66">
        <v>8</v>
      </c>
      <c r="Y65" s="66"/>
      <c r="Z65" s="66"/>
    </row>
    <row r="66" spans="1:26" ht="28.5" customHeight="1">
      <c r="A66" s="2">
        <v>1</v>
      </c>
      <c r="B66" s="64" t="s">
        <v>161</v>
      </c>
      <c r="C66" s="64"/>
      <c r="D66" s="64"/>
      <c r="E66" s="64"/>
      <c r="F66" s="64"/>
      <c r="G66" s="64"/>
      <c r="H66" s="64"/>
      <c r="I66" s="65">
        <v>0.125</v>
      </c>
      <c r="J66" s="65"/>
      <c r="K66" s="21" t="s">
        <v>143</v>
      </c>
      <c r="L66" s="21"/>
      <c r="M66" s="22">
        <v>1.67</v>
      </c>
      <c r="N66" s="26"/>
      <c r="O66" s="27"/>
      <c r="P66" s="42">
        <v>1610170</v>
      </c>
      <c r="Q66" s="42"/>
      <c r="R66" s="42"/>
      <c r="S66" s="21">
        <v>1</v>
      </c>
      <c r="T66" s="21"/>
      <c r="U66" s="42">
        <f>I66*M66*P66*S66</f>
        <v>336122.9875</v>
      </c>
      <c r="V66" s="42"/>
      <c r="W66" s="42"/>
      <c r="X66" s="42">
        <f>U66*S10</f>
        <v>336122.9875</v>
      </c>
      <c r="Y66" s="42"/>
      <c r="Z66" s="42"/>
    </row>
    <row r="67" spans="1:23" ht="12.7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</row>
    <row r="68" spans="1:23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</row>
    <row r="69" spans="1:24" ht="12.75">
      <c r="A69" s="28" t="s">
        <v>104</v>
      </c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</row>
    <row r="70" spans="1:24" ht="26.25" customHeight="1">
      <c r="A70" s="57" t="s">
        <v>163</v>
      </c>
      <c r="B70" s="57"/>
      <c r="C70" s="57"/>
      <c r="D70" s="57"/>
      <c r="E70" s="57"/>
      <c r="F70" s="57"/>
      <c r="G70" s="57"/>
      <c r="H70" s="57"/>
      <c r="I70" s="57"/>
      <c r="J70" s="57"/>
      <c r="K70" s="57"/>
      <c r="L70" s="57"/>
      <c r="M70" s="57"/>
      <c r="N70" s="57"/>
      <c r="O70" s="57"/>
      <c r="P70" s="57"/>
      <c r="Q70" s="57"/>
      <c r="R70" s="57"/>
      <c r="S70" s="57"/>
      <c r="T70" s="57"/>
      <c r="U70" s="57"/>
      <c r="V70" s="57"/>
      <c r="W70" s="57"/>
      <c r="X70" s="57"/>
    </row>
    <row r="71" spans="1:24" ht="12.75">
      <c r="A71" s="28" t="s">
        <v>162</v>
      </c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</row>
    <row r="72" spans="1:24" ht="12.75">
      <c r="A72" s="58" t="s">
        <v>36</v>
      </c>
      <c r="B72" s="58"/>
      <c r="C72" s="58"/>
      <c r="D72" s="58"/>
      <c r="E72" s="58"/>
      <c r="F72" s="58"/>
      <c r="G72" s="58"/>
      <c r="H72" s="58"/>
      <c r="I72" s="58"/>
      <c r="J72" s="58"/>
      <c r="K72" s="58"/>
      <c r="L72" s="58"/>
      <c r="M72" s="58"/>
      <c r="N72" s="58"/>
      <c r="O72" s="58"/>
      <c r="P72" s="58"/>
      <c r="Q72" s="59">
        <v>1.33</v>
      </c>
      <c r="R72" s="59"/>
      <c r="S72" s="9"/>
      <c r="T72" s="9"/>
      <c r="U72" s="9"/>
      <c r="V72" s="9"/>
      <c r="W72" s="9"/>
      <c r="X72" s="9"/>
    </row>
    <row r="74" spans="1:24" ht="12.75">
      <c r="A74" s="21" t="s">
        <v>122</v>
      </c>
      <c r="B74" s="21" t="s">
        <v>97</v>
      </c>
      <c r="C74" s="21"/>
      <c r="D74" s="21"/>
      <c r="E74" s="21"/>
      <c r="F74" s="22" t="s">
        <v>103</v>
      </c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3" t="s">
        <v>132</v>
      </c>
      <c r="W74" s="17"/>
      <c r="X74" s="18"/>
    </row>
    <row r="75" spans="1:24" ht="92.25" customHeight="1">
      <c r="A75" s="21"/>
      <c r="B75" s="21"/>
      <c r="C75" s="21"/>
      <c r="D75" s="21"/>
      <c r="E75" s="21"/>
      <c r="F75" s="20" t="s">
        <v>98</v>
      </c>
      <c r="G75" s="20"/>
      <c r="H75" s="20" t="s">
        <v>99</v>
      </c>
      <c r="I75" s="20"/>
      <c r="J75" s="40" t="s">
        <v>152</v>
      </c>
      <c r="K75" s="41"/>
      <c r="L75" s="40" t="s">
        <v>148</v>
      </c>
      <c r="M75" s="41"/>
      <c r="N75" s="20" t="s">
        <v>149</v>
      </c>
      <c r="O75" s="20"/>
      <c r="P75" s="20" t="s">
        <v>100</v>
      </c>
      <c r="Q75" s="20"/>
      <c r="R75" s="20" t="s">
        <v>101</v>
      </c>
      <c r="S75" s="20"/>
      <c r="T75" s="20" t="s">
        <v>102</v>
      </c>
      <c r="U75" s="20"/>
      <c r="V75" s="19"/>
      <c r="W75" s="38"/>
      <c r="X75" s="39"/>
    </row>
    <row r="76" spans="1:24" ht="12.75">
      <c r="A76" s="4">
        <v>1</v>
      </c>
      <c r="B76" s="29">
        <v>2</v>
      </c>
      <c r="C76" s="30"/>
      <c r="D76" s="30"/>
      <c r="E76" s="30"/>
      <c r="F76" s="29">
        <v>3</v>
      </c>
      <c r="G76" s="31"/>
      <c r="H76" s="29">
        <v>4</v>
      </c>
      <c r="I76" s="31"/>
      <c r="J76" s="29">
        <v>5</v>
      </c>
      <c r="K76" s="31"/>
      <c r="L76" s="29">
        <v>6</v>
      </c>
      <c r="M76" s="31"/>
      <c r="N76" s="29">
        <v>7</v>
      </c>
      <c r="O76" s="31"/>
      <c r="P76" s="29">
        <v>8</v>
      </c>
      <c r="Q76" s="31"/>
      <c r="R76" s="29">
        <v>9</v>
      </c>
      <c r="S76" s="31"/>
      <c r="T76" s="29">
        <v>10</v>
      </c>
      <c r="U76" s="30"/>
      <c r="V76" s="29">
        <v>11</v>
      </c>
      <c r="W76" s="30"/>
      <c r="X76" s="31"/>
    </row>
    <row r="77" spans="1:24" ht="58.5" customHeight="1">
      <c r="A77" s="2">
        <v>1</v>
      </c>
      <c r="B77" s="32" t="s">
        <v>165</v>
      </c>
      <c r="C77" s="33"/>
      <c r="D77" s="33"/>
      <c r="E77" s="34"/>
      <c r="F77" s="24">
        <f>U34/6.65*Q72</f>
        <v>55.413435237664004</v>
      </c>
      <c r="G77" s="35"/>
      <c r="H77" s="36">
        <f>U47/6.65*Q72</f>
        <v>312.86</v>
      </c>
      <c r="I77" s="37"/>
      <c r="J77" s="36">
        <f>U30*0.03/6.65*Q72</f>
        <v>1.107146796</v>
      </c>
      <c r="K77" s="37"/>
      <c r="L77" s="36">
        <f>X66/305/6.65*Q72</f>
        <v>220.4085163934426</v>
      </c>
      <c r="M77" s="37"/>
      <c r="N77" s="36">
        <f>L77*0.3</f>
        <v>66.12255491803278</v>
      </c>
      <c r="O77" s="37"/>
      <c r="P77" s="92">
        <f>F77+H77+J77+L77+N77</f>
        <v>655.9116533451394</v>
      </c>
      <c r="Q77" s="93"/>
      <c r="R77" s="24">
        <f>P77*S11</f>
        <v>183.65526293663905</v>
      </c>
      <c r="S77" s="35"/>
      <c r="T77" s="24">
        <f>(P77+R77)*S12</f>
        <v>117.53936827944898</v>
      </c>
      <c r="U77" s="25"/>
      <c r="V77" s="24">
        <f>P77+R77+T77</f>
        <v>957.1062845612273</v>
      </c>
      <c r="W77" s="26"/>
      <c r="X77" s="27"/>
    </row>
  </sheetData>
  <mergeCells count="221">
    <mergeCell ref="T77:U77"/>
    <mergeCell ref="V77:X77"/>
    <mergeCell ref="T76:U76"/>
    <mergeCell ref="V76:X76"/>
    <mergeCell ref="B77:E77"/>
    <mergeCell ref="F77:G77"/>
    <mergeCell ref="H77:I77"/>
    <mergeCell ref="J77:K77"/>
    <mergeCell ref="L77:M77"/>
    <mergeCell ref="N77:O77"/>
    <mergeCell ref="P77:Q77"/>
    <mergeCell ref="R77:S77"/>
    <mergeCell ref="L76:M76"/>
    <mergeCell ref="N76:O76"/>
    <mergeCell ref="P76:Q76"/>
    <mergeCell ref="R76:S76"/>
    <mergeCell ref="B76:E76"/>
    <mergeCell ref="F76:G76"/>
    <mergeCell ref="H76:I76"/>
    <mergeCell ref="J76:K76"/>
    <mergeCell ref="V74:X75"/>
    <mergeCell ref="F75:G75"/>
    <mergeCell ref="H75:I75"/>
    <mergeCell ref="J75:K75"/>
    <mergeCell ref="L75:M75"/>
    <mergeCell ref="N75:O75"/>
    <mergeCell ref="P75:Q75"/>
    <mergeCell ref="R75:S75"/>
    <mergeCell ref="T75:U75"/>
    <mergeCell ref="A72:P72"/>
    <mergeCell ref="Q72:R72"/>
    <mergeCell ref="A74:A75"/>
    <mergeCell ref="B74:E75"/>
    <mergeCell ref="F74:U74"/>
    <mergeCell ref="U34:W34"/>
    <mergeCell ref="A69:X69"/>
    <mergeCell ref="A70:X70"/>
    <mergeCell ref="A71:X71"/>
    <mergeCell ref="B34:J34"/>
    <mergeCell ref="K34:N34"/>
    <mergeCell ref="O34:Q34"/>
    <mergeCell ref="R34:T34"/>
    <mergeCell ref="A36:W36"/>
    <mergeCell ref="A37:W37"/>
    <mergeCell ref="U32:W32"/>
    <mergeCell ref="B33:J33"/>
    <mergeCell ref="K33:N33"/>
    <mergeCell ref="O33:Q33"/>
    <mergeCell ref="R33:T33"/>
    <mergeCell ref="U33:W33"/>
    <mergeCell ref="B32:J32"/>
    <mergeCell ref="K32:N32"/>
    <mergeCell ref="O32:Q32"/>
    <mergeCell ref="R32:T32"/>
    <mergeCell ref="U30:W30"/>
    <mergeCell ref="B31:J31"/>
    <mergeCell ref="K31:N31"/>
    <mergeCell ref="O31:Q31"/>
    <mergeCell ref="R31:T31"/>
    <mergeCell ref="U31:W31"/>
    <mergeCell ref="B30:J30"/>
    <mergeCell ref="K30:N30"/>
    <mergeCell ref="O30:Q30"/>
    <mergeCell ref="R30:T30"/>
    <mergeCell ref="B29:J29"/>
    <mergeCell ref="K29:N29"/>
    <mergeCell ref="O29:Q29"/>
    <mergeCell ref="R29:T29"/>
    <mergeCell ref="B28:J28"/>
    <mergeCell ref="K28:N28"/>
    <mergeCell ref="O28:Q28"/>
    <mergeCell ref="R28:T28"/>
    <mergeCell ref="B25:J25"/>
    <mergeCell ref="K25:N25"/>
    <mergeCell ref="O25:Q25"/>
    <mergeCell ref="R25:T25"/>
    <mergeCell ref="R22:T22"/>
    <mergeCell ref="U22:W22"/>
    <mergeCell ref="B23:J23"/>
    <mergeCell ref="K23:N23"/>
    <mergeCell ref="O23:Q23"/>
    <mergeCell ref="R23:T23"/>
    <mergeCell ref="U23:W23"/>
    <mergeCell ref="A22:A29"/>
    <mergeCell ref="B22:J22"/>
    <mergeCell ref="K22:N22"/>
    <mergeCell ref="O22:Q22"/>
    <mergeCell ref="B26:J26"/>
    <mergeCell ref="K26:N26"/>
    <mergeCell ref="O26:Q26"/>
    <mergeCell ref="B24:J24"/>
    <mergeCell ref="K24:N24"/>
    <mergeCell ref="O24:Q24"/>
    <mergeCell ref="R18:W18"/>
    <mergeCell ref="R19:T20"/>
    <mergeCell ref="U19:W20"/>
    <mergeCell ref="B21:J21"/>
    <mergeCell ref="K21:N21"/>
    <mergeCell ref="O21:Q21"/>
    <mergeCell ref="R21:T21"/>
    <mergeCell ref="U21:W21"/>
    <mergeCell ref="A18:A20"/>
    <mergeCell ref="B18:J20"/>
    <mergeCell ref="K18:N20"/>
    <mergeCell ref="O18:Q20"/>
    <mergeCell ref="A14:W14"/>
    <mergeCell ref="A15:W15"/>
    <mergeCell ref="A16:W16"/>
    <mergeCell ref="A17:W17"/>
    <mergeCell ref="A12:R12"/>
    <mergeCell ref="S12:W12"/>
    <mergeCell ref="A13:R13"/>
    <mergeCell ref="S13:W13"/>
    <mergeCell ref="A10:R10"/>
    <mergeCell ref="S10:W10"/>
    <mergeCell ref="A11:R11"/>
    <mergeCell ref="S11:W11"/>
    <mergeCell ref="A8:R8"/>
    <mergeCell ref="S8:W8"/>
    <mergeCell ref="A9:R9"/>
    <mergeCell ref="S9:W9"/>
    <mergeCell ref="A6:R6"/>
    <mergeCell ref="S6:W6"/>
    <mergeCell ref="A7:R7"/>
    <mergeCell ref="S7:W7"/>
    <mergeCell ref="A4:R4"/>
    <mergeCell ref="S4:W4"/>
    <mergeCell ref="A5:R5"/>
    <mergeCell ref="S5:W5"/>
    <mergeCell ref="A1:W1"/>
    <mergeCell ref="A2:W2"/>
    <mergeCell ref="A3:R3"/>
    <mergeCell ref="S3:W3"/>
    <mergeCell ref="B27:J27"/>
    <mergeCell ref="K27:N27"/>
    <mergeCell ref="O27:Q27"/>
    <mergeCell ref="R27:T27"/>
    <mergeCell ref="R41:T41"/>
    <mergeCell ref="U41:W41"/>
    <mergeCell ref="R24:T24"/>
    <mergeCell ref="U24:W24"/>
    <mergeCell ref="U27:W27"/>
    <mergeCell ref="R26:T26"/>
    <mergeCell ref="U26:W26"/>
    <mergeCell ref="U25:W25"/>
    <mergeCell ref="U29:W29"/>
    <mergeCell ref="U28:W28"/>
    <mergeCell ref="M42:N42"/>
    <mergeCell ref="O42:Q42"/>
    <mergeCell ref="A38:W38"/>
    <mergeCell ref="A39:W39"/>
    <mergeCell ref="A40:A41"/>
    <mergeCell ref="B40:J41"/>
    <mergeCell ref="K40:L41"/>
    <mergeCell ref="M40:N41"/>
    <mergeCell ref="O40:Q41"/>
    <mergeCell ref="R40:W40"/>
    <mergeCell ref="R42:T42"/>
    <mergeCell ref="U42:W42"/>
    <mergeCell ref="B43:J43"/>
    <mergeCell ref="K43:L43"/>
    <mergeCell ref="M43:N43"/>
    <mergeCell ref="O43:Q43"/>
    <mergeCell ref="R43:T43"/>
    <mergeCell ref="U43:W43"/>
    <mergeCell ref="B42:J42"/>
    <mergeCell ref="K42:L42"/>
    <mergeCell ref="B44:J44"/>
    <mergeCell ref="K44:L44"/>
    <mergeCell ref="M44:N44"/>
    <mergeCell ref="O44:Q44"/>
    <mergeCell ref="R46:T46"/>
    <mergeCell ref="U46:W46"/>
    <mergeCell ref="B45:J45"/>
    <mergeCell ref="K45:L45"/>
    <mergeCell ref="M45:N45"/>
    <mergeCell ref="O45:Q45"/>
    <mergeCell ref="R44:T44"/>
    <mergeCell ref="U44:W44"/>
    <mergeCell ref="R45:T45"/>
    <mergeCell ref="U45:W45"/>
    <mergeCell ref="R47:T47"/>
    <mergeCell ref="U47:W47"/>
    <mergeCell ref="B46:J46"/>
    <mergeCell ref="K46:L46"/>
    <mergeCell ref="B47:J47"/>
    <mergeCell ref="K47:L47"/>
    <mergeCell ref="M47:N47"/>
    <mergeCell ref="O47:Q47"/>
    <mergeCell ref="M46:N46"/>
    <mergeCell ref="O46:Q46"/>
    <mergeCell ref="A59:W59"/>
    <mergeCell ref="A60:W60"/>
    <mergeCell ref="A61:W61"/>
    <mergeCell ref="A62:W62"/>
    <mergeCell ref="A63:A64"/>
    <mergeCell ref="B63:H64"/>
    <mergeCell ref="I63:J64"/>
    <mergeCell ref="K63:L64"/>
    <mergeCell ref="M63:O64"/>
    <mergeCell ref="P63:R64"/>
    <mergeCell ref="S63:T64"/>
    <mergeCell ref="U63:Z63"/>
    <mergeCell ref="U64:W64"/>
    <mergeCell ref="B66:H66"/>
    <mergeCell ref="I66:J66"/>
    <mergeCell ref="K66:L66"/>
    <mergeCell ref="M66:O66"/>
    <mergeCell ref="B65:H65"/>
    <mergeCell ref="I65:J65"/>
    <mergeCell ref="K65:L65"/>
    <mergeCell ref="M65:O65"/>
    <mergeCell ref="P66:R66"/>
    <mergeCell ref="S66:T66"/>
    <mergeCell ref="X66:Z66"/>
    <mergeCell ref="X64:Z64"/>
    <mergeCell ref="P65:R65"/>
    <mergeCell ref="S65:T65"/>
    <mergeCell ref="X65:Z65"/>
    <mergeCell ref="U66:W66"/>
    <mergeCell ref="U65:W65"/>
  </mergeCells>
  <printOptions/>
  <pageMargins left="0.7874015748031497" right="0.2755905511811024" top="0.3937007874015748" bottom="0.3937007874015748" header="0.5118110236220472" footer="0.5118110236220472"/>
  <pageSetup fitToHeight="100" fitToWidth="1"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ФГУ "ТФИ по Краснорскому краю"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Вершинская Анна Вячеславовна</dc:creator>
  <cp:keywords/>
  <dc:description/>
  <cp:lastModifiedBy>Smart Project</cp:lastModifiedBy>
  <cp:lastPrinted>2005-12-10T06:51:27Z</cp:lastPrinted>
  <dcterms:created xsi:type="dcterms:W3CDTF">2005-06-28T08:11:23Z</dcterms:created>
  <dcterms:modified xsi:type="dcterms:W3CDTF">2013-08-12T03:39:08Z</dcterms:modified>
  <cp:category/>
  <cp:version/>
  <cp:contentType/>
  <cp:contentStatus/>
</cp:coreProperties>
</file>