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2" activeTab="1"/>
  </bookViews>
  <sheets>
    <sheet name="Гравиразведка" sheetId="1" r:id="rId1"/>
    <sheet name="Камеральная обработка" sheetId="2" r:id="rId2"/>
  </sheets>
  <definedNames/>
  <calcPr fullCalcOnLoad="1"/>
</workbook>
</file>

<file path=xl/sharedStrings.xml><?xml version="1.0" encoding="utf-8"?>
<sst xmlns="http://schemas.openxmlformats.org/spreadsheetml/2006/main" count="468" uniqueCount="230">
  <si>
    <t>Циркуль пропорциональный</t>
  </si>
  <si>
    <t xml:space="preserve">Основных расходов по статье "Амортизация" </t>
  </si>
  <si>
    <t>Наименование основных производственных фондов</t>
  </si>
  <si>
    <t>Годо-вая нор-ма аморти-зации</t>
  </si>
  <si>
    <t>Палатка 4-х местная</t>
  </si>
  <si>
    <t>по нормам амортиза-ции</t>
  </si>
  <si>
    <t>Нормообразующие факторы</t>
  </si>
  <si>
    <t>Заработная плата</t>
  </si>
  <si>
    <t>Материалы</t>
  </si>
  <si>
    <t>Износ</t>
  </si>
  <si>
    <t>Итого основных расходов</t>
  </si>
  <si>
    <t>Накладные расходы</t>
  </si>
  <si>
    <t>Плановые накопления</t>
  </si>
  <si>
    <t>Статья расхода</t>
  </si>
  <si>
    <t>РАСЧЕТ</t>
  </si>
  <si>
    <t>Количество смен в месяце</t>
  </si>
  <si>
    <t>Геолог 2 категории</t>
  </si>
  <si>
    <t xml:space="preserve">Норма длительности выполнения данной работы, смена - </t>
  </si>
  <si>
    <t>Отчисления на обязательное медицинское страхование, %</t>
  </si>
  <si>
    <t>Скоросшиватель</t>
  </si>
  <si>
    <t>Скрепки канцелярские</t>
  </si>
  <si>
    <t>Веревка хозяйственная</t>
  </si>
  <si>
    <t>коробка (100шт)</t>
  </si>
  <si>
    <t>пачка (100л)</t>
  </si>
  <si>
    <t>кор</t>
  </si>
  <si>
    <t>Ящик укладочный</t>
  </si>
  <si>
    <t>Бидон (канистра) 5 л</t>
  </si>
  <si>
    <t>Показатели затрат, принятые для определения сметной стоимости измерителя, на который установлены трудовые нормы</t>
  </si>
  <si>
    <t>Наименование показателя</t>
  </si>
  <si>
    <t>Значение</t>
  </si>
  <si>
    <t>Коэффициент к заработной плате</t>
  </si>
  <si>
    <t>Дополнительная заработная плата</t>
  </si>
  <si>
    <t>Дополнительная заработная плата, %</t>
  </si>
  <si>
    <t>Отчисления на социальное страхование, %</t>
  </si>
  <si>
    <t>Коэффициенты, учитывающие транспортно-заготовительные расходы:</t>
  </si>
  <si>
    <t xml:space="preserve">       к материальным затратам</t>
  </si>
  <si>
    <t xml:space="preserve">       к амортизации</t>
  </si>
  <si>
    <t>Накладные расходы, %</t>
  </si>
  <si>
    <t>Плановые накопления, %</t>
  </si>
  <si>
    <t xml:space="preserve">РАСЧЕТ </t>
  </si>
  <si>
    <t xml:space="preserve">Основных расходов по статье "Заработная плата" </t>
  </si>
  <si>
    <t>№</t>
  </si>
  <si>
    <t>по нормам</t>
  </si>
  <si>
    <t xml:space="preserve">с учетом коэффи-             циента </t>
  </si>
  <si>
    <t>Стоимость</t>
  </si>
  <si>
    <t>Дневная ставка, руб.</t>
  </si>
  <si>
    <t>Затраты труда, чел.-смена</t>
  </si>
  <si>
    <t>Наименование расходов</t>
  </si>
  <si>
    <t>Геолог 1 категории</t>
  </si>
  <si>
    <t>Итого</t>
  </si>
  <si>
    <t>Всего</t>
  </si>
  <si>
    <t>Отчисления на социальное страхование</t>
  </si>
  <si>
    <t>Всего по расчету</t>
  </si>
  <si>
    <t>-</t>
  </si>
  <si>
    <t>Итого ИТР</t>
  </si>
  <si>
    <t>Итого рабочих</t>
  </si>
  <si>
    <t xml:space="preserve">Основных расходов по статье "Материалы" </t>
  </si>
  <si>
    <t>(1 месяц работы производственной группы, руб.)</t>
  </si>
  <si>
    <t>по нормам расхода</t>
  </si>
  <si>
    <t>с учетом коэффи-циента</t>
  </si>
  <si>
    <t>Цена</t>
  </si>
  <si>
    <t>Норма расхо-да</t>
  </si>
  <si>
    <t>Едини-ца</t>
  </si>
  <si>
    <t>Наименование материалов</t>
  </si>
  <si>
    <t>шт</t>
  </si>
  <si>
    <t>коробка</t>
  </si>
  <si>
    <t>Ручка чертежная</t>
  </si>
  <si>
    <t>Перья чертежные</t>
  </si>
  <si>
    <t>Карандаши цветные</t>
  </si>
  <si>
    <t>Тушь разная</t>
  </si>
  <si>
    <t>Ручка шариковая</t>
  </si>
  <si>
    <t>Резинка канцелярская</t>
  </si>
  <si>
    <t>Стержень для авторучки</t>
  </si>
  <si>
    <t>коробка (24 цвета)</t>
  </si>
  <si>
    <t>флакон</t>
  </si>
  <si>
    <t>Бумага оберточная</t>
  </si>
  <si>
    <t>кг</t>
  </si>
  <si>
    <t>м</t>
  </si>
  <si>
    <t>компл</t>
  </si>
  <si>
    <t>Бумага калька</t>
  </si>
  <si>
    <t>Бумага миллиметровая</t>
  </si>
  <si>
    <t>Бумага копировальная</t>
  </si>
  <si>
    <t>Клей конторский силикатный</t>
  </si>
  <si>
    <t>Книжка записная (конторская)</t>
  </si>
  <si>
    <t>Кнопки канцелярские</t>
  </si>
  <si>
    <t>Бумага писчая</t>
  </si>
  <si>
    <t xml:space="preserve">Кнопки   </t>
  </si>
  <si>
    <t>Кисти для клея</t>
  </si>
  <si>
    <t>рулон (40м)</t>
  </si>
  <si>
    <t>рулон (20м)</t>
  </si>
  <si>
    <t>лист</t>
  </si>
  <si>
    <t xml:space="preserve">л </t>
  </si>
  <si>
    <t xml:space="preserve">Основных расходов по статье "Износ" </t>
  </si>
  <si>
    <t>Коли-чество единиц</t>
  </si>
  <si>
    <t>Зубило слесарное</t>
  </si>
  <si>
    <t>Компас горный</t>
  </si>
  <si>
    <t>Лопата штыковая</t>
  </si>
  <si>
    <t>Бинокль полевой</t>
  </si>
  <si>
    <t>Мешок спальный ватный с 2 вкладышами</t>
  </si>
  <si>
    <t>Доска чертежная</t>
  </si>
  <si>
    <t>Журналы разные</t>
  </si>
  <si>
    <t>Бланки разные</t>
  </si>
  <si>
    <t>(на 1 год, руб.)</t>
  </si>
  <si>
    <t>Ведро оцинкованное</t>
  </si>
  <si>
    <t>Ведро эмалированное</t>
  </si>
  <si>
    <t>Стул походный ЦМЗ</t>
  </si>
  <si>
    <t>Ножовка по дереву</t>
  </si>
  <si>
    <t>Техник-геофизик 1 категории</t>
  </si>
  <si>
    <t>Журнал полевой</t>
  </si>
  <si>
    <t>(на 1 месяц работы производственной группы, руб.)</t>
  </si>
  <si>
    <t>Напильники разные</t>
  </si>
  <si>
    <t xml:space="preserve">Сумка полевая   </t>
  </si>
  <si>
    <t>Круглогубцы</t>
  </si>
  <si>
    <t>Плоскогубцы</t>
  </si>
  <si>
    <t>Рюкзак Р-1</t>
  </si>
  <si>
    <t>Паяльник электрический бытовой</t>
  </si>
  <si>
    <t>Годо-вая норма износа, %</t>
  </si>
  <si>
    <t>Техник 2 категории</t>
  </si>
  <si>
    <t>Мешки бумажные "Крафт"</t>
  </si>
  <si>
    <t>(на 1 смену, руб.)</t>
  </si>
  <si>
    <t>Коэффи-циент на резерв обо-рудования</t>
  </si>
  <si>
    <t>куб.м</t>
  </si>
  <si>
    <t>Станок ножовочный</t>
  </si>
  <si>
    <t>Ключ гаечный разводной</t>
  </si>
  <si>
    <t>Кувалда кузнечная</t>
  </si>
  <si>
    <t>Пила поперечная</t>
  </si>
  <si>
    <t>Пассатижи</t>
  </si>
  <si>
    <t>(с учетом коэффициента)</t>
  </si>
  <si>
    <t>Пример расчета единичной сметной расценки по ССН 3.3</t>
  </si>
  <si>
    <t>Услуги</t>
  </si>
  <si>
    <t>на проведение гравиразведки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</si>
  <si>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 партии</t>
    </r>
  </si>
  <si>
    <t>Начальник отряда</t>
  </si>
  <si>
    <t>Геофизик 1 категории</t>
  </si>
  <si>
    <t>Геофизик 2 категории (интерпретатор)</t>
  </si>
  <si>
    <t>Геофизик (оператор)</t>
  </si>
  <si>
    <t>Техник-геофизик (вычислитель)</t>
  </si>
  <si>
    <t>Рабочий на геофизических работах 3 разряда</t>
  </si>
  <si>
    <t xml:space="preserve">Тетрадь общая </t>
  </si>
  <si>
    <t xml:space="preserve">Бумага чертежная   </t>
  </si>
  <si>
    <t>Краска масляная</t>
  </si>
  <si>
    <t xml:space="preserve">Канифоль сосновая  </t>
  </si>
  <si>
    <t>Журнал вычислительный</t>
  </si>
  <si>
    <t>Лента изоляционная двухсторонняя</t>
  </si>
  <si>
    <t>Блокноты разные</t>
  </si>
  <si>
    <t>Рукоятки для лопат</t>
  </si>
  <si>
    <t>Бязь хлопчатобумажная</t>
  </si>
  <si>
    <t>Бензи А-72</t>
  </si>
  <si>
    <t>Картон переплетный</t>
  </si>
  <si>
    <t>Клей столярный</t>
  </si>
  <si>
    <t>Клей фенолполивинилацетат. ВФТ-2</t>
  </si>
  <si>
    <t>Клеенка столовая</t>
  </si>
  <si>
    <t>Лампа накаливания миниатюрная электрическая МН-3,5</t>
  </si>
  <si>
    <t>Лампа накаливания миниатюрная электрическая СММ-3В</t>
  </si>
  <si>
    <t>Мыло</t>
  </si>
  <si>
    <t>Нитки льняные для технического назначения</t>
  </si>
  <si>
    <t>Припой оловянно-свинцовый</t>
  </si>
  <si>
    <t>Провод монтажный</t>
  </si>
  <si>
    <t>Соединения штепсельные</t>
  </si>
  <si>
    <t>Ткань мешочная</t>
  </si>
  <si>
    <t>Фанера клееная (4 мм)</t>
  </si>
  <si>
    <t>Шкурка шлифовальная на тканой основе</t>
  </si>
  <si>
    <t>Шпагат технический из лубяных волокон</t>
  </si>
  <si>
    <t>Элемент (145-у, "Сатурн" и т.п.)</t>
  </si>
  <si>
    <t>Спирт этиловый ректификат</t>
  </si>
  <si>
    <t>Набор канцелярских принадлежностей</t>
  </si>
  <si>
    <t>Линейки разные</t>
  </si>
  <si>
    <t>Карандаши чернографитные</t>
  </si>
  <si>
    <t>кв. м</t>
  </si>
  <si>
    <t>при проведении гравиразведки</t>
  </si>
  <si>
    <t>Круг шлифовальный</t>
  </si>
  <si>
    <t>Ножницы канцелярские</t>
  </si>
  <si>
    <t xml:space="preserve">Готовальня </t>
  </si>
  <si>
    <t>Дырокол конторский</t>
  </si>
  <si>
    <t>Лампа паяльная</t>
  </si>
  <si>
    <t>Линейка поверочная стальная</t>
  </si>
  <si>
    <t>Нож складной</t>
  </si>
  <si>
    <t>Ящик металлический (сейф)</t>
  </si>
  <si>
    <t>Тубус для чертежей</t>
  </si>
  <si>
    <t xml:space="preserve">Рулетка измерительная металлическая 20 м </t>
  </si>
  <si>
    <t xml:space="preserve">Стол походный  </t>
  </si>
  <si>
    <t>Бензопила</t>
  </si>
  <si>
    <t xml:space="preserve">Бидон стальной </t>
  </si>
  <si>
    <t>Бочка стальная сварная</t>
  </si>
  <si>
    <t>Брезент защитный</t>
  </si>
  <si>
    <t>Дрель механическая ручная</t>
  </si>
  <si>
    <t>Лом стальной строительный</t>
  </si>
  <si>
    <t>Лупа общего назначения</t>
  </si>
  <si>
    <t>Молоток слесарный стальной</t>
  </si>
  <si>
    <t>Отвертки слесарно-монтажные</t>
  </si>
  <si>
    <t>Сверло комбинированное твердосплавное</t>
  </si>
  <si>
    <t>Светильник аккумуляторный переносной</t>
  </si>
  <si>
    <t>Тиски настольные малые с ручным приводом</t>
  </si>
  <si>
    <t>Топор строительный с топорищем</t>
  </si>
  <si>
    <t>Линейка металлическая масштабная</t>
  </si>
  <si>
    <t>Транспортир геодезический</t>
  </si>
  <si>
    <t>Острогубцы (кусачки)</t>
  </si>
  <si>
    <t>Гравиметр ГНУ</t>
  </si>
  <si>
    <t>Станция гравиметрическая ГС-6</t>
  </si>
  <si>
    <t>единичной сметной расценки  на гравиразведку</t>
  </si>
  <si>
    <t>(10 кв. км съемки, руб.)</t>
  </si>
  <si>
    <t>Основных расходов по статье услуги</t>
  </si>
  <si>
    <t>(на 1 год, руб)</t>
  </si>
  <si>
    <t>Суммарная стоимость основных средств</t>
  </si>
  <si>
    <t>Суммарная стоимость малоценных предметов</t>
  </si>
  <si>
    <t>Коэффициент на проведение тех. обслуживания</t>
  </si>
  <si>
    <t>Техническое обслуживание и текущие ремонты, в год</t>
  </si>
  <si>
    <t>Коэффициент на проведение капитального ремонта</t>
  </si>
  <si>
    <t>Проведение капитального ремонта оборудования</t>
  </si>
  <si>
    <t>Гравиразведка по сети 500х250 3 категории трудности летом</t>
  </si>
  <si>
    <t>на проведение камеральной обработки материалов гравиразведки</t>
  </si>
  <si>
    <t>(на 1000 пунктов, руб.)</t>
  </si>
  <si>
    <t xml:space="preserve">Геофизик 2 категории  </t>
  </si>
  <si>
    <t xml:space="preserve">Геофизик 1 категории  </t>
  </si>
  <si>
    <t>Техник 1 категории</t>
  </si>
  <si>
    <t>Геофизик</t>
  </si>
  <si>
    <t>Ведущий геофизик</t>
  </si>
  <si>
    <t>Техник</t>
  </si>
  <si>
    <t>Картограф</t>
  </si>
  <si>
    <t>Чертежник</t>
  </si>
  <si>
    <t>на проведение каеральной обработки материалов гравиразведки</t>
  </si>
  <si>
    <t>Бумага ватман (чертежная)</t>
  </si>
  <si>
    <t>Ткань техническая (специальная)</t>
  </si>
  <si>
    <t>Шпагат технический</t>
  </si>
  <si>
    <t>единичной сметной расценки  на проведение камеральной обработки материалов гравиразведки</t>
  </si>
  <si>
    <t>(1000 пунктов, руб.)</t>
  </si>
  <si>
    <t>Камеральная обработка материалов гравиразведки</t>
  </si>
  <si>
    <t>Амортизация</t>
  </si>
  <si>
    <t>Услуги (30% от амортизации)</t>
  </si>
  <si>
    <t>Производственный транспорт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</si>
</sst>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1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1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3"/>
  <sheetViews>
    <sheetView workbookViewId="0" topLeftCell="A170">
      <selection activeCell="AA191" sqref="AA191"/>
    </sheetView>
  </sheetViews>
  <sheetFormatPr defaultColWidth="9.00390625" defaultRowHeight="12.75"/>
  <cols>
    <col min="1" max="23" width="3.75390625" style="0" customWidth="1"/>
    <col min="24" max="24" width="7.625" style="0" hidden="1" customWidth="1"/>
    <col min="25" max="25" width="3.75390625" style="0" customWidth="1"/>
    <col min="26" max="26" width="4.75390625" style="0" customWidth="1"/>
    <col min="27" max="16384" width="3.75390625" style="0" customWidth="1"/>
  </cols>
  <sheetData>
    <row r="1" spans="1:23" ht="15.75">
      <c r="A1" s="40" t="s">
        <v>128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30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43" t="s">
        <v>28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 t="s">
        <v>29</v>
      </c>
      <c r="T5" s="43"/>
      <c r="U5" s="43"/>
      <c r="V5" s="43"/>
      <c r="W5" s="43"/>
    </row>
    <row r="6" spans="1:23" ht="12.7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44">
        <v>1</v>
      </c>
      <c r="T6" s="44"/>
      <c r="U6" s="44"/>
      <c r="V6" s="44"/>
      <c r="W6" s="44"/>
    </row>
    <row r="7" spans="1:23" ht="12.75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>
        <v>0.079</v>
      </c>
      <c r="T7" s="46"/>
      <c r="U7" s="46"/>
      <c r="V7" s="46"/>
      <c r="W7" s="46"/>
    </row>
    <row r="8" spans="1:23" ht="12.75">
      <c r="A8" s="45" t="s">
        <v>33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>
        <v>0.37</v>
      </c>
      <c r="T8" s="46"/>
      <c r="U8" s="46"/>
      <c r="V8" s="46"/>
      <c r="W8" s="46"/>
    </row>
    <row r="9" spans="1:23" ht="12.75">
      <c r="A9" s="45" t="s">
        <v>18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>
        <v>0.01</v>
      </c>
      <c r="T9" s="46"/>
      <c r="U9" s="46"/>
      <c r="V9" s="46"/>
      <c r="W9" s="46"/>
    </row>
    <row r="10" spans="1:23" ht="12.75">
      <c r="A10" s="45" t="s">
        <v>34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30"/>
      <c r="T10" s="30"/>
      <c r="U10" s="30"/>
      <c r="V10" s="30"/>
      <c r="W10" s="30"/>
    </row>
    <row r="11" spans="1:23" ht="12.75">
      <c r="A11" s="45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4">
        <v>1.25</v>
      </c>
      <c r="T11" s="44"/>
      <c r="U11" s="44"/>
      <c r="V11" s="44"/>
      <c r="W11" s="44"/>
    </row>
    <row r="12" spans="1:23" ht="12.75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4">
        <v>1</v>
      </c>
      <c r="T12" s="44"/>
      <c r="U12" s="44"/>
      <c r="V12" s="44"/>
      <c r="W12" s="44"/>
    </row>
    <row r="13" spans="1:23" ht="12.75">
      <c r="A13" s="45" t="s">
        <v>37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>
        <v>0.28</v>
      </c>
      <c r="T13" s="46"/>
      <c r="U13" s="46"/>
      <c r="V13" s="46"/>
      <c r="W13" s="46"/>
    </row>
    <row r="14" spans="1:23" ht="12.75">
      <c r="A14" s="45" t="s">
        <v>38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6">
        <v>0.15</v>
      </c>
      <c r="T14" s="46"/>
      <c r="U14" s="46"/>
      <c r="V14" s="46"/>
      <c r="W14" s="46"/>
    </row>
    <row r="15" spans="1:23" ht="12.75">
      <c r="A15" s="45" t="s">
        <v>15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30">
        <v>25.4</v>
      </c>
      <c r="T15" s="30"/>
      <c r="U15" s="30"/>
      <c r="V15" s="30"/>
      <c r="W15" s="30"/>
    </row>
    <row r="17" spans="1:23" ht="12.75">
      <c r="A17" s="42" t="s">
        <v>39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12.75">
      <c r="A18" s="42" t="s">
        <v>40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12.75">
      <c r="A19" s="42" t="s">
        <v>130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12.75">
      <c r="A20" s="42" t="s">
        <v>119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47" t="s">
        <v>41</v>
      </c>
      <c r="B22" s="32" t="s">
        <v>47</v>
      </c>
      <c r="C22" s="33"/>
      <c r="D22" s="33"/>
      <c r="E22" s="33"/>
      <c r="F22" s="33"/>
      <c r="G22" s="33"/>
      <c r="H22" s="33"/>
      <c r="I22" s="33"/>
      <c r="J22" s="34"/>
      <c r="K22" s="32" t="s">
        <v>46</v>
      </c>
      <c r="L22" s="33"/>
      <c r="M22" s="33"/>
      <c r="N22" s="34"/>
      <c r="O22" s="32" t="s">
        <v>45</v>
      </c>
      <c r="P22" s="33"/>
      <c r="Q22" s="34"/>
      <c r="R22" s="31" t="s">
        <v>44</v>
      </c>
      <c r="S22" s="21"/>
      <c r="T22" s="21"/>
      <c r="U22" s="21"/>
      <c r="V22" s="21"/>
      <c r="W22" s="13"/>
    </row>
    <row r="23" spans="1:23" ht="12.75">
      <c r="A23" s="48"/>
      <c r="B23" s="50"/>
      <c r="C23" s="51"/>
      <c r="D23" s="51"/>
      <c r="E23" s="51"/>
      <c r="F23" s="51"/>
      <c r="G23" s="51"/>
      <c r="H23" s="51"/>
      <c r="I23" s="51"/>
      <c r="J23" s="52"/>
      <c r="K23" s="50"/>
      <c r="L23" s="51"/>
      <c r="M23" s="51"/>
      <c r="N23" s="52"/>
      <c r="O23" s="50"/>
      <c r="P23" s="51"/>
      <c r="Q23" s="52"/>
      <c r="R23" s="32" t="s">
        <v>42</v>
      </c>
      <c r="S23" s="33"/>
      <c r="T23" s="34"/>
      <c r="U23" s="32" t="s">
        <v>43</v>
      </c>
      <c r="V23" s="33"/>
      <c r="W23" s="34"/>
    </row>
    <row r="24" spans="1:23" ht="27.75" customHeight="1">
      <c r="A24" s="49"/>
      <c r="B24" s="35"/>
      <c r="C24" s="36"/>
      <c r="D24" s="36"/>
      <c r="E24" s="36"/>
      <c r="F24" s="36"/>
      <c r="G24" s="36"/>
      <c r="H24" s="36"/>
      <c r="I24" s="36"/>
      <c r="J24" s="37"/>
      <c r="K24" s="35"/>
      <c r="L24" s="36"/>
      <c r="M24" s="36"/>
      <c r="N24" s="37"/>
      <c r="O24" s="35"/>
      <c r="P24" s="36"/>
      <c r="Q24" s="37"/>
      <c r="R24" s="35"/>
      <c r="S24" s="36"/>
      <c r="T24" s="37"/>
      <c r="U24" s="35"/>
      <c r="V24" s="36"/>
      <c r="W24" s="37"/>
    </row>
    <row r="25" spans="1:23" ht="12.75">
      <c r="A25" s="4">
        <v>1</v>
      </c>
      <c r="B25" s="53">
        <v>2</v>
      </c>
      <c r="C25" s="53"/>
      <c r="D25" s="53"/>
      <c r="E25" s="53"/>
      <c r="F25" s="53"/>
      <c r="G25" s="53"/>
      <c r="H25" s="53"/>
      <c r="I25" s="53"/>
      <c r="J25" s="53"/>
      <c r="K25" s="53">
        <v>3</v>
      </c>
      <c r="L25" s="53"/>
      <c r="M25" s="53"/>
      <c r="N25" s="53"/>
      <c r="O25" s="53">
        <v>4</v>
      </c>
      <c r="P25" s="53"/>
      <c r="Q25" s="53"/>
      <c r="R25" s="53">
        <v>5</v>
      </c>
      <c r="S25" s="53"/>
      <c r="T25" s="53"/>
      <c r="U25" s="53">
        <v>6</v>
      </c>
      <c r="V25" s="53"/>
      <c r="W25" s="53"/>
    </row>
    <row r="26" spans="1:23" ht="26.25" customHeight="1">
      <c r="A26" s="54">
        <v>1</v>
      </c>
      <c r="B26" s="57" t="s">
        <v>131</v>
      </c>
      <c r="C26" s="24"/>
      <c r="D26" s="24"/>
      <c r="E26" s="24"/>
      <c r="F26" s="24"/>
      <c r="G26" s="24"/>
      <c r="H26" s="24"/>
      <c r="I26" s="24"/>
      <c r="J26" s="25"/>
      <c r="K26" s="58">
        <v>0.25</v>
      </c>
      <c r="L26" s="58"/>
      <c r="M26" s="58"/>
      <c r="N26" s="58"/>
      <c r="O26" s="58">
        <f>37.53*6.65</f>
        <v>249.57450000000003</v>
      </c>
      <c r="P26" s="58"/>
      <c r="Q26" s="58"/>
      <c r="R26" s="58">
        <f aca="true" t="shared" si="0" ref="R26:R33">K26*O26</f>
        <v>62.39362500000001</v>
      </c>
      <c r="S26" s="58"/>
      <c r="T26" s="58"/>
      <c r="U26" s="58">
        <f aca="true" t="shared" si="1" ref="U26:U33">R26*$S$6</f>
        <v>62.39362500000001</v>
      </c>
      <c r="V26" s="58"/>
      <c r="W26" s="58"/>
    </row>
    <row r="27" spans="1:23" ht="12.75">
      <c r="A27" s="55"/>
      <c r="B27" s="45" t="s">
        <v>16</v>
      </c>
      <c r="C27" s="45"/>
      <c r="D27" s="45"/>
      <c r="E27" s="45"/>
      <c r="F27" s="45"/>
      <c r="G27" s="45"/>
      <c r="H27" s="45"/>
      <c r="I27" s="45"/>
      <c r="J27" s="45"/>
      <c r="K27" s="44">
        <v>0.25</v>
      </c>
      <c r="L27" s="44"/>
      <c r="M27" s="44"/>
      <c r="N27" s="44"/>
      <c r="O27" s="44">
        <f>22.91*6.65</f>
        <v>152.35150000000002</v>
      </c>
      <c r="P27" s="44"/>
      <c r="Q27" s="44"/>
      <c r="R27" s="58">
        <f t="shared" si="0"/>
        <v>38.087875000000004</v>
      </c>
      <c r="S27" s="58"/>
      <c r="T27" s="58"/>
      <c r="U27" s="58">
        <f t="shared" si="1"/>
        <v>38.087875000000004</v>
      </c>
      <c r="V27" s="58"/>
      <c r="W27" s="58"/>
    </row>
    <row r="28" spans="1:23" ht="12.75">
      <c r="A28" s="55"/>
      <c r="B28" s="45" t="s">
        <v>132</v>
      </c>
      <c r="C28" s="45"/>
      <c r="D28" s="45"/>
      <c r="E28" s="45"/>
      <c r="F28" s="45"/>
      <c r="G28" s="45"/>
      <c r="H28" s="45"/>
      <c r="I28" s="45"/>
      <c r="J28" s="45"/>
      <c r="K28" s="44">
        <v>0.25</v>
      </c>
      <c r="L28" s="44"/>
      <c r="M28" s="44"/>
      <c r="N28" s="44"/>
      <c r="O28" s="44">
        <f>29.35*6.65</f>
        <v>195.1775</v>
      </c>
      <c r="P28" s="44"/>
      <c r="Q28" s="44"/>
      <c r="R28" s="58">
        <f t="shared" si="0"/>
        <v>48.794375</v>
      </c>
      <c r="S28" s="58"/>
      <c r="T28" s="58"/>
      <c r="U28" s="58">
        <f t="shared" si="1"/>
        <v>48.794375</v>
      </c>
      <c r="V28" s="58"/>
      <c r="W28" s="58"/>
    </row>
    <row r="29" spans="1:23" ht="12.75">
      <c r="A29" s="55"/>
      <c r="B29" s="45" t="s">
        <v>107</v>
      </c>
      <c r="C29" s="45"/>
      <c r="D29" s="45"/>
      <c r="E29" s="45"/>
      <c r="F29" s="45"/>
      <c r="G29" s="45"/>
      <c r="H29" s="45"/>
      <c r="I29" s="45"/>
      <c r="J29" s="45"/>
      <c r="K29" s="44">
        <v>0.5</v>
      </c>
      <c r="L29" s="44"/>
      <c r="M29" s="44"/>
      <c r="N29" s="44"/>
      <c r="O29" s="44">
        <f>20.23*6.65</f>
        <v>134.5295</v>
      </c>
      <c r="P29" s="44"/>
      <c r="Q29" s="44"/>
      <c r="R29" s="58">
        <f t="shared" si="0"/>
        <v>67.26475</v>
      </c>
      <c r="S29" s="58"/>
      <c r="T29" s="58"/>
      <c r="U29" s="58">
        <f t="shared" si="1"/>
        <v>67.26475</v>
      </c>
      <c r="V29" s="58"/>
      <c r="W29" s="58"/>
    </row>
    <row r="30" spans="1:23" ht="12.75">
      <c r="A30" s="55"/>
      <c r="B30" s="45" t="s">
        <v>133</v>
      </c>
      <c r="C30" s="45"/>
      <c r="D30" s="45"/>
      <c r="E30" s="45"/>
      <c r="F30" s="45"/>
      <c r="G30" s="45"/>
      <c r="H30" s="45"/>
      <c r="I30" s="45"/>
      <c r="J30" s="45"/>
      <c r="K30" s="44">
        <v>0.25</v>
      </c>
      <c r="L30" s="44"/>
      <c r="M30" s="44"/>
      <c r="N30" s="44"/>
      <c r="O30" s="44">
        <f>25.94*6.65</f>
        <v>172.501</v>
      </c>
      <c r="P30" s="44"/>
      <c r="Q30" s="44"/>
      <c r="R30" s="58">
        <f t="shared" si="0"/>
        <v>43.12525</v>
      </c>
      <c r="S30" s="58"/>
      <c r="T30" s="58"/>
      <c r="U30" s="58">
        <f t="shared" si="1"/>
        <v>43.12525</v>
      </c>
      <c r="V30" s="58"/>
      <c r="W30" s="58"/>
    </row>
    <row r="31" spans="1:23" ht="12.75">
      <c r="A31" s="55"/>
      <c r="B31" s="45" t="s">
        <v>134</v>
      </c>
      <c r="C31" s="45"/>
      <c r="D31" s="45"/>
      <c r="E31" s="45"/>
      <c r="F31" s="45"/>
      <c r="G31" s="45"/>
      <c r="H31" s="45"/>
      <c r="I31" s="45"/>
      <c r="J31" s="45"/>
      <c r="K31" s="44">
        <v>0.25</v>
      </c>
      <c r="L31" s="44"/>
      <c r="M31" s="44"/>
      <c r="N31" s="44"/>
      <c r="O31" s="44">
        <f>22.91*6.65</f>
        <v>152.35150000000002</v>
      </c>
      <c r="P31" s="44"/>
      <c r="Q31" s="44"/>
      <c r="R31" s="58">
        <f t="shared" si="0"/>
        <v>38.087875000000004</v>
      </c>
      <c r="S31" s="58"/>
      <c r="T31" s="58"/>
      <c r="U31" s="58">
        <f t="shared" si="1"/>
        <v>38.087875000000004</v>
      </c>
      <c r="V31" s="58"/>
      <c r="W31" s="58"/>
    </row>
    <row r="32" spans="1:23" ht="12.75" customHeight="1">
      <c r="A32" s="55"/>
      <c r="B32" s="45" t="s">
        <v>135</v>
      </c>
      <c r="C32" s="45"/>
      <c r="D32" s="45"/>
      <c r="E32" s="45"/>
      <c r="F32" s="45"/>
      <c r="G32" s="45"/>
      <c r="H32" s="45"/>
      <c r="I32" s="45"/>
      <c r="J32" s="45"/>
      <c r="K32" s="44">
        <v>1</v>
      </c>
      <c r="L32" s="44"/>
      <c r="M32" s="44"/>
      <c r="N32" s="44"/>
      <c r="O32" s="44">
        <f>22.91*6.65</f>
        <v>152.35150000000002</v>
      </c>
      <c r="P32" s="44"/>
      <c r="Q32" s="44"/>
      <c r="R32" s="58">
        <f t="shared" si="0"/>
        <v>152.35150000000002</v>
      </c>
      <c r="S32" s="58"/>
      <c r="T32" s="58"/>
      <c r="U32" s="58">
        <f t="shared" si="1"/>
        <v>152.35150000000002</v>
      </c>
      <c r="V32" s="58"/>
      <c r="W32" s="58"/>
    </row>
    <row r="33" spans="1:23" ht="12.75">
      <c r="A33" s="55"/>
      <c r="B33" s="45" t="s">
        <v>136</v>
      </c>
      <c r="C33" s="45"/>
      <c r="D33" s="45"/>
      <c r="E33" s="45"/>
      <c r="F33" s="45"/>
      <c r="G33" s="45"/>
      <c r="H33" s="45"/>
      <c r="I33" s="45"/>
      <c r="J33" s="45"/>
      <c r="K33" s="44">
        <v>0.5</v>
      </c>
      <c r="L33" s="44"/>
      <c r="M33" s="44"/>
      <c r="N33" s="44"/>
      <c r="O33" s="44">
        <f>18*6.65</f>
        <v>119.7</v>
      </c>
      <c r="P33" s="44"/>
      <c r="Q33" s="44"/>
      <c r="R33" s="58">
        <f t="shared" si="0"/>
        <v>59.85</v>
      </c>
      <c r="S33" s="58"/>
      <c r="T33" s="58"/>
      <c r="U33" s="58">
        <f t="shared" si="1"/>
        <v>59.85</v>
      </c>
      <c r="V33" s="58"/>
      <c r="W33" s="58"/>
    </row>
    <row r="34" spans="1:23" ht="12.75">
      <c r="A34" s="55"/>
      <c r="B34" s="59" t="s">
        <v>54</v>
      </c>
      <c r="C34" s="59"/>
      <c r="D34" s="59"/>
      <c r="E34" s="59"/>
      <c r="F34" s="59"/>
      <c r="G34" s="59"/>
      <c r="H34" s="59"/>
      <c r="I34" s="59"/>
      <c r="J34" s="59"/>
      <c r="K34" s="60">
        <f>SUM(K26:N33)</f>
        <v>3.25</v>
      </c>
      <c r="L34" s="60"/>
      <c r="M34" s="60"/>
      <c r="N34" s="60"/>
      <c r="O34" s="60" t="s">
        <v>53</v>
      </c>
      <c r="P34" s="60"/>
      <c r="Q34" s="60"/>
      <c r="R34" s="61">
        <f>SUM(R26:T33)</f>
        <v>509.9552500000001</v>
      </c>
      <c r="S34" s="61"/>
      <c r="T34" s="61"/>
      <c r="U34" s="61">
        <f>SUM(U26:W33)</f>
        <v>509.9552500000001</v>
      </c>
      <c r="V34" s="61"/>
      <c r="W34" s="61"/>
    </row>
    <row r="35" spans="1:23" ht="12.75" hidden="1">
      <c r="A35" s="55"/>
      <c r="B35" s="45"/>
      <c r="C35" s="45"/>
      <c r="D35" s="45"/>
      <c r="E35" s="45"/>
      <c r="F35" s="45"/>
      <c r="G35" s="45"/>
      <c r="H35" s="45"/>
      <c r="I35" s="45"/>
      <c r="J35" s="45"/>
      <c r="K35" s="44"/>
      <c r="L35" s="44"/>
      <c r="M35" s="44"/>
      <c r="N35" s="44"/>
      <c r="O35" s="44"/>
      <c r="P35" s="44"/>
      <c r="Q35" s="44"/>
      <c r="R35" s="58"/>
      <c r="S35" s="58"/>
      <c r="T35" s="58"/>
      <c r="U35" s="58"/>
      <c r="V35" s="58"/>
      <c r="W35" s="58"/>
    </row>
    <row r="36" spans="1:23" ht="27.75" customHeight="1">
      <c r="A36" s="55"/>
      <c r="B36" s="45" t="s">
        <v>137</v>
      </c>
      <c r="C36" s="45"/>
      <c r="D36" s="45"/>
      <c r="E36" s="45"/>
      <c r="F36" s="45"/>
      <c r="G36" s="45"/>
      <c r="H36" s="45"/>
      <c r="I36" s="45"/>
      <c r="J36" s="45"/>
      <c r="K36" s="44">
        <v>1</v>
      </c>
      <c r="L36" s="44"/>
      <c r="M36" s="44"/>
      <c r="N36" s="44"/>
      <c r="O36" s="44">
        <f>12.32*6.65</f>
        <v>81.92800000000001</v>
      </c>
      <c r="P36" s="44"/>
      <c r="Q36" s="44"/>
      <c r="R36" s="58">
        <f>K36*O36</f>
        <v>81.92800000000001</v>
      </c>
      <c r="S36" s="58"/>
      <c r="T36" s="58"/>
      <c r="U36" s="58">
        <f>R36*$S$6</f>
        <v>81.92800000000001</v>
      </c>
      <c r="V36" s="58"/>
      <c r="W36" s="58"/>
    </row>
    <row r="37" spans="1:23" ht="12.75">
      <c r="A37" s="56"/>
      <c r="B37" s="59" t="s">
        <v>55</v>
      </c>
      <c r="C37" s="59"/>
      <c r="D37" s="59"/>
      <c r="E37" s="59"/>
      <c r="F37" s="59"/>
      <c r="G37" s="59"/>
      <c r="H37" s="59"/>
      <c r="I37" s="59"/>
      <c r="J37" s="59"/>
      <c r="K37" s="60">
        <f>SUM(K35:N36)</f>
        <v>1</v>
      </c>
      <c r="L37" s="60"/>
      <c r="M37" s="60"/>
      <c r="N37" s="60"/>
      <c r="O37" s="60" t="s">
        <v>53</v>
      </c>
      <c r="P37" s="60"/>
      <c r="Q37" s="60"/>
      <c r="R37" s="61">
        <f>SUM(R35:T36)</f>
        <v>81.92800000000001</v>
      </c>
      <c r="S37" s="61"/>
      <c r="T37" s="61"/>
      <c r="U37" s="61">
        <f>R37*$S$6</f>
        <v>81.92800000000001</v>
      </c>
      <c r="V37" s="61"/>
      <c r="W37" s="61"/>
    </row>
    <row r="38" spans="1:23" ht="12.75">
      <c r="A38" s="3"/>
      <c r="B38" s="62" t="s">
        <v>49</v>
      </c>
      <c r="C38" s="62"/>
      <c r="D38" s="62"/>
      <c r="E38" s="62"/>
      <c r="F38" s="62"/>
      <c r="G38" s="62"/>
      <c r="H38" s="62"/>
      <c r="I38" s="62"/>
      <c r="J38" s="62"/>
      <c r="K38" s="63">
        <f>K34+K37</f>
        <v>4.25</v>
      </c>
      <c r="L38" s="43"/>
      <c r="M38" s="43"/>
      <c r="N38" s="43"/>
      <c r="O38" s="43" t="s">
        <v>53</v>
      </c>
      <c r="P38" s="43"/>
      <c r="Q38" s="43"/>
      <c r="R38" s="63">
        <f>R34+R37</f>
        <v>591.8832500000001</v>
      </c>
      <c r="S38" s="43"/>
      <c r="T38" s="43"/>
      <c r="U38" s="63">
        <f>U34+U37</f>
        <v>591.8832500000001</v>
      </c>
      <c r="V38" s="43"/>
      <c r="W38" s="43"/>
    </row>
    <row r="39" spans="1:23" ht="12.75" customHeight="1">
      <c r="A39" s="2">
        <v>2</v>
      </c>
      <c r="B39" s="45" t="s">
        <v>31</v>
      </c>
      <c r="C39" s="45"/>
      <c r="D39" s="45"/>
      <c r="E39" s="45"/>
      <c r="F39" s="45"/>
      <c r="G39" s="45"/>
      <c r="H39" s="45"/>
      <c r="I39" s="45"/>
      <c r="J39" s="45"/>
      <c r="K39" s="30" t="s">
        <v>53</v>
      </c>
      <c r="L39" s="30"/>
      <c r="M39" s="30"/>
      <c r="N39" s="30"/>
      <c r="O39" s="30" t="s">
        <v>53</v>
      </c>
      <c r="P39" s="30"/>
      <c r="Q39" s="30"/>
      <c r="R39" s="44">
        <f>R38*$S$7</f>
        <v>46.75877675000001</v>
      </c>
      <c r="S39" s="44"/>
      <c r="T39" s="44"/>
      <c r="U39" s="44">
        <f>U38*$S$7</f>
        <v>46.75877675000001</v>
      </c>
      <c r="V39" s="44"/>
      <c r="W39" s="44"/>
    </row>
    <row r="40" spans="1:23" ht="12.75">
      <c r="A40" s="3"/>
      <c r="B40" s="62" t="s">
        <v>50</v>
      </c>
      <c r="C40" s="62"/>
      <c r="D40" s="62"/>
      <c r="E40" s="62"/>
      <c r="F40" s="62"/>
      <c r="G40" s="62"/>
      <c r="H40" s="62"/>
      <c r="I40" s="62"/>
      <c r="J40" s="62"/>
      <c r="K40" s="43" t="s">
        <v>53</v>
      </c>
      <c r="L40" s="43"/>
      <c r="M40" s="43"/>
      <c r="N40" s="43"/>
      <c r="O40" s="43" t="s">
        <v>53</v>
      </c>
      <c r="P40" s="43"/>
      <c r="Q40" s="43"/>
      <c r="R40" s="63">
        <f>R38+R39</f>
        <v>638.6420267500001</v>
      </c>
      <c r="S40" s="43"/>
      <c r="T40" s="43"/>
      <c r="U40" s="63">
        <f>U38+U39</f>
        <v>638.6420267500001</v>
      </c>
      <c r="V40" s="43"/>
      <c r="W40" s="43"/>
    </row>
    <row r="41" spans="1:23" ht="25.5" customHeight="1">
      <c r="A41" s="2">
        <v>3</v>
      </c>
      <c r="B41" s="45" t="s">
        <v>51</v>
      </c>
      <c r="C41" s="45"/>
      <c r="D41" s="45"/>
      <c r="E41" s="45"/>
      <c r="F41" s="45"/>
      <c r="G41" s="45"/>
      <c r="H41" s="45"/>
      <c r="I41" s="45"/>
      <c r="J41" s="45"/>
      <c r="K41" s="30" t="s">
        <v>53</v>
      </c>
      <c r="L41" s="30"/>
      <c r="M41" s="30"/>
      <c r="N41" s="30"/>
      <c r="O41" s="30" t="s">
        <v>53</v>
      </c>
      <c r="P41" s="30"/>
      <c r="Q41" s="30"/>
      <c r="R41" s="44">
        <f>R40*$S$8</f>
        <v>236.29754989750003</v>
      </c>
      <c r="S41" s="44"/>
      <c r="T41" s="44"/>
      <c r="U41" s="44">
        <f>U40*$S$8</f>
        <v>236.29754989750003</v>
      </c>
      <c r="V41" s="44"/>
      <c r="W41" s="44"/>
    </row>
    <row r="42" spans="1:23" ht="12.75">
      <c r="A42" s="3"/>
      <c r="B42" s="62" t="s">
        <v>52</v>
      </c>
      <c r="C42" s="62"/>
      <c r="D42" s="62"/>
      <c r="E42" s="62"/>
      <c r="F42" s="62"/>
      <c r="G42" s="62"/>
      <c r="H42" s="62"/>
      <c r="I42" s="62"/>
      <c r="J42" s="62"/>
      <c r="K42" s="43" t="s">
        <v>53</v>
      </c>
      <c r="L42" s="43"/>
      <c r="M42" s="43"/>
      <c r="N42" s="43"/>
      <c r="O42" s="43" t="s">
        <v>53</v>
      </c>
      <c r="P42" s="43"/>
      <c r="Q42" s="43"/>
      <c r="R42" s="63">
        <f>R40+R41</f>
        <v>874.9395766475002</v>
      </c>
      <c r="S42" s="43"/>
      <c r="T42" s="43"/>
      <c r="U42" s="63">
        <f>U40+U41</f>
        <v>874.9395766475002</v>
      </c>
      <c r="V42" s="43"/>
      <c r="W42" s="43"/>
    </row>
    <row r="43" ht="5.25" customHeight="1"/>
    <row r="44" spans="7:10" ht="12.75" hidden="1">
      <c r="G44" s="11"/>
      <c r="H44" s="11"/>
      <c r="I44" s="11"/>
      <c r="J44" s="11"/>
    </row>
    <row r="45" spans="1:23" ht="12.75">
      <c r="A45" s="42" t="s">
        <v>39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ht="12.75">
      <c r="A46" s="42" t="s">
        <v>56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1:23" ht="12.75" customHeight="1">
      <c r="A47" s="42" t="s">
        <v>130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2.75">
      <c r="A48" s="42" t="s">
        <v>57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spans="1:23" ht="0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30" t="s">
        <v>41</v>
      </c>
      <c r="B50" s="30" t="s">
        <v>63</v>
      </c>
      <c r="C50" s="30"/>
      <c r="D50" s="30"/>
      <c r="E50" s="30"/>
      <c r="F50" s="30"/>
      <c r="G50" s="30"/>
      <c r="H50" s="30"/>
      <c r="I50" s="30"/>
      <c r="J50" s="30"/>
      <c r="K50" s="30" t="s">
        <v>62</v>
      </c>
      <c r="L50" s="30"/>
      <c r="M50" s="30" t="s">
        <v>61</v>
      </c>
      <c r="N50" s="30"/>
      <c r="O50" s="30" t="s">
        <v>60</v>
      </c>
      <c r="P50" s="30"/>
      <c r="Q50" s="30"/>
      <c r="R50" s="30" t="s">
        <v>44</v>
      </c>
      <c r="S50" s="30"/>
      <c r="T50" s="30"/>
      <c r="U50" s="30"/>
      <c r="V50" s="30"/>
      <c r="W50" s="30"/>
    </row>
    <row r="51" spans="1:23" ht="41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 t="s">
        <v>58</v>
      </c>
      <c r="S51" s="30"/>
      <c r="T51" s="30"/>
      <c r="U51" s="30" t="s">
        <v>59</v>
      </c>
      <c r="V51" s="30"/>
      <c r="W51" s="30"/>
    </row>
    <row r="52" spans="1:23" ht="12.75">
      <c r="A52" s="5">
        <v>1</v>
      </c>
      <c r="B52" s="64">
        <v>2</v>
      </c>
      <c r="C52" s="64"/>
      <c r="D52" s="64"/>
      <c r="E52" s="64"/>
      <c r="F52" s="64"/>
      <c r="G52" s="64"/>
      <c r="H52" s="64"/>
      <c r="I52" s="64"/>
      <c r="J52" s="64"/>
      <c r="K52" s="64">
        <v>3</v>
      </c>
      <c r="L52" s="64"/>
      <c r="M52" s="64">
        <v>4</v>
      </c>
      <c r="N52" s="64"/>
      <c r="O52" s="64">
        <v>5</v>
      </c>
      <c r="P52" s="64"/>
      <c r="Q52" s="64"/>
      <c r="R52" s="64">
        <v>6</v>
      </c>
      <c r="S52" s="64"/>
      <c r="T52" s="64"/>
      <c r="U52" s="64">
        <v>7</v>
      </c>
      <c r="V52" s="64"/>
      <c r="W52" s="64"/>
    </row>
    <row r="53" spans="1:23" ht="12.75">
      <c r="A53" s="2">
        <v>1</v>
      </c>
      <c r="B53" s="45" t="s">
        <v>138</v>
      </c>
      <c r="C53" s="45"/>
      <c r="D53" s="45"/>
      <c r="E53" s="45"/>
      <c r="F53" s="45"/>
      <c r="G53" s="45"/>
      <c r="H53" s="45"/>
      <c r="I53" s="45"/>
      <c r="J53" s="45"/>
      <c r="K53" s="30" t="s">
        <v>64</v>
      </c>
      <c r="L53" s="30"/>
      <c r="M53" s="44">
        <v>1</v>
      </c>
      <c r="N53" s="44"/>
      <c r="O53" s="44">
        <v>12.7</v>
      </c>
      <c r="P53" s="44"/>
      <c r="Q53" s="44"/>
      <c r="R53" s="44">
        <f aca="true" t="shared" si="2" ref="R53:R88">M53*O53</f>
        <v>12.7</v>
      </c>
      <c r="S53" s="44"/>
      <c r="T53" s="44"/>
      <c r="U53" s="44">
        <f aca="true" t="shared" si="3" ref="U53:U88">R53*$S$11</f>
        <v>15.875</v>
      </c>
      <c r="V53" s="44"/>
      <c r="W53" s="44"/>
    </row>
    <row r="54" spans="1:23" ht="27" customHeight="1">
      <c r="A54" s="2">
        <v>2</v>
      </c>
      <c r="B54" s="45" t="s">
        <v>79</v>
      </c>
      <c r="C54" s="45"/>
      <c r="D54" s="45"/>
      <c r="E54" s="45"/>
      <c r="F54" s="45"/>
      <c r="G54" s="45"/>
      <c r="H54" s="45"/>
      <c r="I54" s="45"/>
      <c r="J54" s="45"/>
      <c r="K54" s="30" t="s">
        <v>88</v>
      </c>
      <c r="L54" s="30"/>
      <c r="M54" s="44">
        <v>0.3</v>
      </c>
      <c r="N54" s="44"/>
      <c r="O54" s="44">
        <v>147.1</v>
      </c>
      <c r="P54" s="44"/>
      <c r="Q54" s="44"/>
      <c r="R54" s="44">
        <f t="shared" si="2"/>
        <v>44.129999999999995</v>
      </c>
      <c r="S54" s="44"/>
      <c r="T54" s="44"/>
      <c r="U54" s="44">
        <f t="shared" si="3"/>
        <v>55.162499999999994</v>
      </c>
      <c r="V54" s="44"/>
      <c r="W54" s="44"/>
    </row>
    <row r="55" spans="1:23" ht="12.75">
      <c r="A55" s="2">
        <v>3</v>
      </c>
      <c r="B55" s="45" t="s">
        <v>75</v>
      </c>
      <c r="C55" s="45"/>
      <c r="D55" s="45"/>
      <c r="E55" s="45"/>
      <c r="F55" s="45"/>
      <c r="G55" s="45"/>
      <c r="H55" s="45"/>
      <c r="I55" s="45"/>
      <c r="J55" s="45"/>
      <c r="K55" s="30" t="s">
        <v>76</v>
      </c>
      <c r="L55" s="30"/>
      <c r="M55" s="44">
        <v>1.5</v>
      </c>
      <c r="N55" s="44"/>
      <c r="O55" s="44">
        <v>10.9</v>
      </c>
      <c r="P55" s="44"/>
      <c r="Q55" s="44"/>
      <c r="R55" s="44">
        <f t="shared" si="2"/>
        <v>16.35</v>
      </c>
      <c r="S55" s="44"/>
      <c r="T55" s="44"/>
      <c r="U55" s="44">
        <f t="shared" si="3"/>
        <v>20.4375</v>
      </c>
      <c r="V55" s="44"/>
      <c r="W55" s="44"/>
    </row>
    <row r="56" spans="1:23" ht="29.25" customHeight="1">
      <c r="A56" s="2">
        <v>4</v>
      </c>
      <c r="B56" s="45" t="s">
        <v>80</v>
      </c>
      <c r="C56" s="45"/>
      <c r="D56" s="45"/>
      <c r="E56" s="45"/>
      <c r="F56" s="45"/>
      <c r="G56" s="45"/>
      <c r="H56" s="45"/>
      <c r="I56" s="45"/>
      <c r="J56" s="45"/>
      <c r="K56" s="30" t="s">
        <v>89</v>
      </c>
      <c r="L56" s="30"/>
      <c r="M56" s="44">
        <v>0.4</v>
      </c>
      <c r="N56" s="44"/>
      <c r="O56" s="44">
        <v>67.7</v>
      </c>
      <c r="P56" s="44"/>
      <c r="Q56" s="44"/>
      <c r="R56" s="44">
        <f t="shared" si="2"/>
        <v>27.080000000000002</v>
      </c>
      <c r="S56" s="44"/>
      <c r="T56" s="44"/>
      <c r="U56" s="44">
        <f t="shared" si="3"/>
        <v>33.85</v>
      </c>
      <c r="V56" s="44"/>
      <c r="W56" s="44"/>
    </row>
    <row r="57" spans="1:23" ht="12.75">
      <c r="A57" s="2">
        <v>5</v>
      </c>
      <c r="B57" s="45" t="s">
        <v>139</v>
      </c>
      <c r="C57" s="45"/>
      <c r="D57" s="45"/>
      <c r="E57" s="45"/>
      <c r="F57" s="45"/>
      <c r="G57" s="45"/>
      <c r="H57" s="45"/>
      <c r="I57" s="45"/>
      <c r="J57" s="45"/>
      <c r="K57" s="30" t="s">
        <v>90</v>
      </c>
      <c r="L57" s="30"/>
      <c r="M57" s="44">
        <v>1.7</v>
      </c>
      <c r="N57" s="44"/>
      <c r="O57" s="44">
        <v>6</v>
      </c>
      <c r="P57" s="44"/>
      <c r="Q57" s="44"/>
      <c r="R57" s="44">
        <f t="shared" si="2"/>
        <v>10.2</v>
      </c>
      <c r="S57" s="44"/>
      <c r="T57" s="44"/>
      <c r="U57" s="44">
        <f t="shared" si="3"/>
        <v>12.75</v>
      </c>
      <c r="V57" s="44"/>
      <c r="W57" s="44"/>
    </row>
    <row r="58" spans="1:23" ht="12.75">
      <c r="A58" s="2">
        <v>6</v>
      </c>
      <c r="B58" s="45" t="s">
        <v>83</v>
      </c>
      <c r="C58" s="45"/>
      <c r="D58" s="45"/>
      <c r="E58" s="45"/>
      <c r="F58" s="45"/>
      <c r="G58" s="45"/>
      <c r="H58" s="45"/>
      <c r="I58" s="45"/>
      <c r="J58" s="45"/>
      <c r="K58" s="30" t="s">
        <v>64</v>
      </c>
      <c r="L58" s="30"/>
      <c r="M58" s="44">
        <v>1</v>
      </c>
      <c r="N58" s="44"/>
      <c r="O58" s="44">
        <v>49.8</v>
      </c>
      <c r="P58" s="44"/>
      <c r="Q58" s="44"/>
      <c r="R58" s="44">
        <f t="shared" si="2"/>
        <v>49.8</v>
      </c>
      <c r="S58" s="44"/>
      <c r="T58" s="44"/>
      <c r="U58" s="44">
        <f t="shared" si="3"/>
        <v>62.25</v>
      </c>
      <c r="V58" s="44"/>
      <c r="W58" s="44"/>
    </row>
    <row r="59" spans="1:23" ht="12.75">
      <c r="A59" s="2">
        <v>7</v>
      </c>
      <c r="B59" s="45" t="s">
        <v>140</v>
      </c>
      <c r="C59" s="45"/>
      <c r="D59" s="45"/>
      <c r="E59" s="45"/>
      <c r="F59" s="45"/>
      <c r="G59" s="45"/>
      <c r="H59" s="45"/>
      <c r="I59" s="45"/>
      <c r="J59" s="45"/>
      <c r="K59" s="30" t="s">
        <v>76</v>
      </c>
      <c r="L59" s="30"/>
      <c r="M59" s="44">
        <v>0.5</v>
      </c>
      <c r="N59" s="44"/>
      <c r="O59" s="44">
        <v>48</v>
      </c>
      <c r="P59" s="44"/>
      <c r="Q59" s="44"/>
      <c r="R59" s="44">
        <f t="shared" si="2"/>
        <v>24</v>
      </c>
      <c r="S59" s="44"/>
      <c r="T59" s="44"/>
      <c r="U59" s="44">
        <f t="shared" si="3"/>
        <v>30</v>
      </c>
      <c r="V59" s="44"/>
      <c r="W59" s="44"/>
    </row>
    <row r="60" spans="1:23" ht="12.75">
      <c r="A60" s="2">
        <v>8</v>
      </c>
      <c r="B60" s="45" t="s">
        <v>141</v>
      </c>
      <c r="C60" s="45"/>
      <c r="D60" s="45"/>
      <c r="E60" s="45"/>
      <c r="F60" s="45"/>
      <c r="G60" s="45"/>
      <c r="H60" s="45"/>
      <c r="I60" s="45"/>
      <c r="J60" s="45"/>
      <c r="K60" s="30" t="s">
        <v>76</v>
      </c>
      <c r="L60" s="30"/>
      <c r="M60" s="44">
        <v>0.05</v>
      </c>
      <c r="N60" s="44"/>
      <c r="O60" s="44">
        <v>65</v>
      </c>
      <c r="P60" s="44"/>
      <c r="Q60" s="44"/>
      <c r="R60" s="44">
        <f t="shared" si="2"/>
        <v>3.25</v>
      </c>
      <c r="S60" s="44"/>
      <c r="T60" s="44"/>
      <c r="U60" s="44">
        <f t="shared" si="3"/>
        <v>4.0625</v>
      </c>
      <c r="V60" s="44"/>
      <c r="W60" s="44"/>
    </row>
    <row r="61" spans="1:23" ht="12.75">
      <c r="A61" s="2">
        <v>9</v>
      </c>
      <c r="B61" s="45" t="s">
        <v>108</v>
      </c>
      <c r="C61" s="45"/>
      <c r="D61" s="45"/>
      <c r="E61" s="45"/>
      <c r="F61" s="45"/>
      <c r="G61" s="45"/>
      <c r="H61" s="45"/>
      <c r="I61" s="45"/>
      <c r="J61" s="45"/>
      <c r="K61" s="30" t="s">
        <v>64</v>
      </c>
      <c r="L61" s="30"/>
      <c r="M61" s="44">
        <v>10</v>
      </c>
      <c r="N61" s="44"/>
      <c r="O61" s="44">
        <v>49.8</v>
      </c>
      <c r="P61" s="44"/>
      <c r="Q61" s="44"/>
      <c r="R61" s="44">
        <f t="shared" si="2"/>
        <v>498</v>
      </c>
      <c r="S61" s="44"/>
      <c r="T61" s="44"/>
      <c r="U61" s="44">
        <f t="shared" si="3"/>
        <v>622.5</v>
      </c>
      <c r="V61" s="44"/>
      <c r="W61" s="44"/>
    </row>
    <row r="62" spans="1:23" ht="12.75">
      <c r="A62" s="2">
        <v>10</v>
      </c>
      <c r="B62" s="45" t="s">
        <v>85</v>
      </c>
      <c r="C62" s="45"/>
      <c r="D62" s="45"/>
      <c r="E62" s="45"/>
      <c r="F62" s="45"/>
      <c r="G62" s="45"/>
      <c r="H62" s="45"/>
      <c r="I62" s="45"/>
      <c r="J62" s="45"/>
      <c r="K62" s="30" t="s">
        <v>76</v>
      </c>
      <c r="L62" s="30"/>
      <c r="M62" s="44">
        <v>1.5</v>
      </c>
      <c r="N62" s="44"/>
      <c r="O62" s="44">
        <v>50</v>
      </c>
      <c r="P62" s="44"/>
      <c r="Q62" s="44"/>
      <c r="R62" s="44">
        <f t="shared" si="2"/>
        <v>75</v>
      </c>
      <c r="S62" s="44"/>
      <c r="T62" s="44"/>
      <c r="U62" s="44">
        <f t="shared" si="3"/>
        <v>93.75</v>
      </c>
      <c r="V62" s="44"/>
      <c r="W62" s="44"/>
    </row>
    <row r="63" spans="1:23" ht="12.75">
      <c r="A63" s="2">
        <v>11</v>
      </c>
      <c r="B63" s="45" t="s">
        <v>142</v>
      </c>
      <c r="C63" s="45"/>
      <c r="D63" s="45"/>
      <c r="E63" s="45"/>
      <c r="F63" s="45"/>
      <c r="G63" s="45"/>
      <c r="H63" s="45"/>
      <c r="I63" s="45"/>
      <c r="J63" s="45"/>
      <c r="K63" s="30" t="s">
        <v>64</v>
      </c>
      <c r="L63" s="30"/>
      <c r="M63" s="44">
        <v>2</v>
      </c>
      <c r="N63" s="44"/>
      <c r="O63" s="44">
        <v>49.8</v>
      </c>
      <c r="P63" s="44"/>
      <c r="Q63" s="44"/>
      <c r="R63" s="44">
        <f t="shared" si="2"/>
        <v>99.6</v>
      </c>
      <c r="S63" s="44"/>
      <c r="T63" s="44"/>
      <c r="U63" s="44">
        <f t="shared" si="3"/>
        <v>124.5</v>
      </c>
      <c r="V63" s="44"/>
      <c r="W63" s="44"/>
    </row>
    <row r="64" spans="1:23" ht="12.75">
      <c r="A64" s="2">
        <v>12</v>
      </c>
      <c r="B64" s="45" t="s">
        <v>143</v>
      </c>
      <c r="C64" s="45"/>
      <c r="D64" s="45"/>
      <c r="E64" s="45"/>
      <c r="F64" s="45"/>
      <c r="G64" s="45"/>
      <c r="H64" s="45"/>
      <c r="I64" s="45"/>
      <c r="J64" s="45"/>
      <c r="K64" s="30" t="s">
        <v>76</v>
      </c>
      <c r="L64" s="30"/>
      <c r="M64" s="44">
        <v>0.2</v>
      </c>
      <c r="N64" s="44"/>
      <c r="O64" s="44">
        <v>77</v>
      </c>
      <c r="P64" s="44"/>
      <c r="Q64" s="44"/>
      <c r="R64" s="44">
        <f t="shared" si="2"/>
        <v>15.4</v>
      </c>
      <c r="S64" s="44"/>
      <c r="T64" s="44"/>
      <c r="U64" s="44">
        <f t="shared" si="3"/>
        <v>19.25</v>
      </c>
      <c r="V64" s="44"/>
      <c r="W64" s="44"/>
    </row>
    <row r="65" spans="1:23" ht="12.75">
      <c r="A65" s="2">
        <v>13</v>
      </c>
      <c r="B65" s="45" t="s">
        <v>144</v>
      </c>
      <c r="C65" s="45"/>
      <c r="D65" s="45"/>
      <c r="E65" s="45"/>
      <c r="F65" s="45"/>
      <c r="G65" s="45"/>
      <c r="H65" s="45"/>
      <c r="I65" s="45"/>
      <c r="J65" s="45"/>
      <c r="K65" s="30" t="s">
        <v>64</v>
      </c>
      <c r="L65" s="30"/>
      <c r="M65" s="44">
        <v>2</v>
      </c>
      <c r="N65" s="44"/>
      <c r="O65" s="44">
        <v>30</v>
      </c>
      <c r="P65" s="44"/>
      <c r="Q65" s="44"/>
      <c r="R65" s="44">
        <f t="shared" si="2"/>
        <v>60</v>
      </c>
      <c r="S65" s="44"/>
      <c r="T65" s="44"/>
      <c r="U65" s="44">
        <f t="shared" si="3"/>
        <v>75</v>
      </c>
      <c r="V65" s="44"/>
      <c r="W65" s="44"/>
    </row>
    <row r="66" spans="1:23" ht="12.75">
      <c r="A66" s="2">
        <v>14</v>
      </c>
      <c r="B66" s="45" t="s">
        <v>145</v>
      </c>
      <c r="C66" s="45"/>
      <c r="D66" s="45"/>
      <c r="E66" s="45"/>
      <c r="F66" s="45"/>
      <c r="G66" s="45"/>
      <c r="H66" s="45"/>
      <c r="I66" s="45"/>
      <c r="J66" s="45"/>
      <c r="K66" s="30" t="s">
        <v>64</v>
      </c>
      <c r="L66" s="30"/>
      <c r="M66" s="44">
        <v>0.5</v>
      </c>
      <c r="N66" s="44"/>
      <c r="O66" s="44">
        <v>25</v>
      </c>
      <c r="P66" s="44"/>
      <c r="Q66" s="44"/>
      <c r="R66" s="44">
        <f t="shared" si="2"/>
        <v>12.5</v>
      </c>
      <c r="S66" s="44"/>
      <c r="T66" s="44"/>
      <c r="U66" s="44">
        <f t="shared" si="3"/>
        <v>15.625</v>
      </c>
      <c r="V66" s="44"/>
      <c r="W66" s="44"/>
    </row>
    <row r="67" spans="1:23" ht="12.75">
      <c r="A67" s="2">
        <v>15</v>
      </c>
      <c r="B67" s="45" t="s">
        <v>21</v>
      </c>
      <c r="C67" s="45"/>
      <c r="D67" s="45"/>
      <c r="E67" s="45"/>
      <c r="F67" s="45"/>
      <c r="G67" s="45"/>
      <c r="H67" s="45"/>
      <c r="I67" s="45"/>
      <c r="J67" s="45"/>
      <c r="K67" s="30" t="s">
        <v>76</v>
      </c>
      <c r="L67" s="30"/>
      <c r="M67" s="44">
        <v>1</v>
      </c>
      <c r="N67" s="44"/>
      <c r="O67" s="44">
        <v>58</v>
      </c>
      <c r="P67" s="44"/>
      <c r="Q67" s="44"/>
      <c r="R67" s="44">
        <f t="shared" si="2"/>
        <v>58</v>
      </c>
      <c r="S67" s="44"/>
      <c r="T67" s="44"/>
      <c r="U67" s="44">
        <f t="shared" si="3"/>
        <v>72.5</v>
      </c>
      <c r="V67" s="44"/>
      <c r="W67" s="44"/>
    </row>
    <row r="68" spans="1:23" ht="12.75">
      <c r="A68" s="2">
        <v>16</v>
      </c>
      <c r="B68" s="45" t="s">
        <v>101</v>
      </c>
      <c r="C68" s="45"/>
      <c r="D68" s="45"/>
      <c r="E68" s="45"/>
      <c r="F68" s="45"/>
      <c r="G68" s="45"/>
      <c r="H68" s="45"/>
      <c r="I68" s="45"/>
      <c r="J68" s="45"/>
      <c r="K68" s="30" t="s">
        <v>64</v>
      </c>
      <c r="L68" s="30"/>
      <c r="M68" s="44">
        <v>20</v>
      </c>
      <c r="N68" s="44"/>
      <c r="O68" s="44">
        <v>0.3</v>
      </c>
      <c r="P68" s="44"/>
      <c r="Q68" s="44"/>
      <c r="R68" s="44">
        <f t="shared" si="2"/>
        <v>6</v>
      </c>
      <c r="S68" s="44"/>
      <c r="T68" s="44"/>
      <c r="U68" s="44">
        <f t="shared" si="3"/>
        <v>7.5</v>
      </c>
      <c r="V68" s="44"/>
      <c r="W68" s="44"/>
    </row>
    <row r="69" spans="1:23" ht="12.75">
      <c r="A69" s="2">
        <v>17</v>
      </c>
      <c r="B69" s="45" t="s">
        <v>146</v>
      </c>
      <c r="C69" s="45"/>
      <c r="D69" s="45"/>
      <c r="E69" s="45"/>
      <c r="F69" s="45"/>
      <c r="G69" s="45"/>
      <c r="H69" s="45"/>
      <c r="I69" s="45"/>
      <c r="J69" s="45"/>
      <c r="K69" s="30" t="s">
        <v>77</v>
      </c>
      <c r="L69" s="30"/>
      <c r="M69" s="44">
        <v>0.5</v>
      </c>
      <c r="N69" s="44"/>
      <c r="O69" s="44">
        <v>45</v>
      </c>
      <c r="P69" s="44"/>
      <c r="Q69" s="44"/>
      <c r="R69" s="44">
        <f t="shared" si="2"/>
        <v>22.5</v>
      </c>
      <c r="S69" s="44"/>
      <c r="T69" s="44"/>
      <c r="U69" s="44">
        <f t="shared" si="3"/>
        <v>28.125</v>
      </c>
      <c r="V69" s="44"/>
      <c r="W69" s="44"/>
    </row>
    <row r="70" spans="1:23" ht="12.75">
      <c r="A70" s="2">
        <v>18</v>
      </c>
      <c r="B70" s="45" t="s">
        <v>147</v>
      </c>
      <c r="C70" s="45"/>
      <c r="D70" s="45"/>
      <c r="E70" s="45"/>
      <c r="F70" s="45"/>
      <c r="G70" s="45"/>
      <c r="H70" s="45"/>
      <c r="I70" s="45"/>
      <c r="J70" s="45"/>
      <c r="K70" s="30" t="s">
        <v>91</v>
      </c>
      <c r="L70" s="30"/>
      <c r="M70" s="44">
        <v>1</v>
      </c>
      <c r="N70" s="44"/>
      <c r="O70" s="44">
        <v>12.8</v>
      </c>
      <c r="P70" s="44"/>
      <c r="Q70" s="44"/>
      <c r="R70" s="44">
        <f t="shared" si="2"/>
        <v>12.8</v>
      </c>
      <c r="S70" s="44"/>
      <c r="T70" s="44"/>
      <c r="U70" s="44">
        <f t="shared" si="3"/>
        <v>16</v>
      </c>
      <c r="V70" s="44"/>
      <c r="W70" s="44"/>
    </row>
    <row r="71" spans="1:23" ht="12.75">
      <c r="A71" s="2">
        <v>19</v>
      </c>
      <c r="B71" s="45" t="s">
        <v>148</v>
      </c>
      <c r="C71" s="45"/>
      <c r="D71" s="45"/>
      <c r="E71" s="45"/>
      <c r="F71" s="45"/>
      <c r="G71" s="45"/>
      <c r="H71" s="45"/>
      <c r="I71" s="45"/>
      <c r="J71" s="45"/>
      <c r="K71" s="30" t="s">
        <v>76</v>
      </c>
      <c r="L71" s="30"/>
      <c r="M71" s="44">
        <v>0.3</v>
      </c>
      <c r="N71" s="44"/>
      <c r="O71" s="44">
        <v>12.3</v>
      </c>
      <c r="P71" s="44"/>
      <c r="Q71" s="44"/>
      <c r="R71" s="44">
        <f t="shared" si="2"/>
        <v>3.69</v>
      </c>
      <c r="S71" s="44"/>
      <c r="T71" s="44"/>
      <c r="U71" s="44">
        <f t="shared" si="3"/>
        <v>4.6125</v>
      </c>
      <c r="V71" s="44"/>
      <c r="W71" s="44"/>
    </row>
    <row r="72" spans="1:23" ht="12.75">
      <c r="A72" s="2">
        <v>20</v>
      </c>
      <c r="B72" s="45" t="s">
        <v>149</v>
      </c>
      <c r="C72" s="45"/>
      <c r="D72" s="45"/>
      <c r="E72" s="45"/>
      <c r="F72" s="45"/>
      <c r="G72" s="45"/>
      <c r="H72" s="45"/>
      <c r="I72" s="45"/>
      <c r="J72" s="45"/>
      <c r="K72" s="30" t="s">
        <v>76</v>
      </c>
      <c r="L72" s="30"/>
      <c r="M72" s="44">
        <v>0.2</v>
      </c>
      <c r="N72" s="44"/>
      <c r="O72" s="44">
        <v>28</v>
      </c>
      <c r="P72" s="44"/>
      <c r="Q72" s="44"/>
      <c r="R72" s="44">
        <f t="shared" si="2"/>
        <v>5.6000000000000005</v>
      </c>
      <c r="S72" s="44"/>
      <c r="T72" s="44"/>
      <c r="U72" s="44">
        <f t="shared" si="3"/>
        <v>7.000000000000001</v>
      </c>
      <c r="V72" s="44"/>
      <c r="W72" s="44"/>
    </row>
    <row r="73" spans="1:23" ht="12.75">
      <c r="A73" s="2">
        <v>21</v>
      </c>
      <c r="B73" s="45" t="s">
        <v>150</v>
      </c>
      <c r="C73" s="45"/>
      <c r="D73" s="45"/>
      <c r="E73" s="45"/>
      <c r="F73" s="45"/>
      <c r="G73" s="45"/>
      <c r="H73" s="45"/>
      <c r="I73" s="45"/>
      <c r="J73" s="45"/>
      <c r="K73" s="65" t="s">
        <v>76</v>
      </c>
      <c r="L73" s="65"/>
      <c r="M73" s="44">
        <v>0.02</v>
      </c>
      <c r="N73" s="44"/>
      <c r="O73" s="44">
        <v>45</v>
      </c>
      <c r="P73" s="44"/>
      <c r="Q73" s="44"/>
      <c r="R73" s="44">
        <f t="shared" si="2"/>
        <v>0.9</v>
      </c>
      <c r="S73" s="44"/>
      <c r="T73" s="44"/>
      <c r="U73" s="44">
        <f t="shared" si="3"/>
        <v>1.125</v>
      </c>
      <c r="V73" s="44"/>
      <c r="W73" s="44"/>
    </row>
    <row r="74" spans="1:23" ht="12.75">
      <c r="A74" s="2">
        <v>22</v>
      </c>
      <c r="B74" s="45" t="s">
        <v>151</v>
      </c>
      <c r="C74" s="45"/>
      <c r="D74" s="45"/>
      <c r="E74" s="45"/>
      <c r="F74" s="45"/>
      <c r="G74" s="45"/>
      <c r="H74" s="45"/>
      <c r="I74" s="45"/>
      <c r="J74" s="45"/>
      <c r="K74" s="30" t="s">
        <v>168</v>
      </c>
      <c r="L74" s="30"/>
      <c r="M74" s="44">
        <v>2</v>
      </c>
      <c r="N74" s="44"/>
      <c r="O74" s="44">
        <v>32</v>
      </c>
      <c r="P74" s="44"/>
      <c r="Q74" s="44"/>
      <c r="R74" s="44">
        <f t="shared" si="2"/>
        <v>64</v>
      </c>
      <c r="S74" s="44"/>
      <c r="T74" s="44"/>
      <c r="U74" s="44">
        <f t="shared" si="3"/>
        <v>80</v>
      </c>
      <c r="V74" s="44"/>
      <c r="W74" s="44"/>
    </row>
    <row r="75" spans="1:23" ht="25.5" customHeight="1">
      <c r="A75" s="2">
        <v>23</v>
      </c>
      <c r="B75" s="45" t="s">
        <v>152</v>
      </c>
      <c r="C75" s="45"/>
      <c r="D75" s="45"/>
      <c r="E75" s="45"/>
      <c r="F75" s="45"/>
      <c r="G75" s="45"/>
      <c r="H75" s="45"/>
      <c r="I75" s="45"/>
      <c r="J75" s="45"/>
      <c r="K75" s="30" t="s">
        <v>64</v>
      </c>
      <c r="L75" s="30"/>
      <c r="M75" s="44">
        <v>3</v>
      </c>
      <c r="N75" s="44"/>
      <c r="O75" s="44">
        <v>10</v>
      </c>
      <c r="P75" s="44"/>
      <c r="Q75" s="44"/>
      <c r="R75" s="44">
        <f t="shared" si="2"/>
        <v>30</v>
      </c>
      <c r="S75" s="44"/>
      <c r="T75" s="44"/>
      <c r="U75" s="44">
        <f t="shared" si="3"/>
        <v>37.5</v>
      </c>
      <c r="V75" s="44"/>
      <c r="W75" s="44"/>
    </row>
    <row r="76" spans="1:23" ht="26.25" customHeight="1">
      <c r="A76" s="2">
        <v>24</v>
      </c>
      <c r="B76" s="45" t="s">
        <v>153</v>
      </c>
      <c r="C76" s="45"/>
      <c r="D76" s="45"/>
      <c r="E76" s="45"/>
      <c r="F76" s="45"/>
      <c r="G76" s="45"/>
      <c r="H76" s="45"/>
      <c r="I76" s="45"/>
      <c r="J76" s="45"/>
      <c r="K76" s="30" t="s">
        <v>64</v>
      </c>
      <c r="L76" s="30"/>
      <c r="M76" s="44">
        <v>2.5</v>
      </c>
      <c r="N76" s="44"/>
      <c r="O76" s="44">
        <v>10</v>
      </c>
      <c r="P76" s="44"/>
      <c r="Q76" s="44"/>
      <c r="R76" s="44">
        <f t="shared" si="2"/>
        <v>25</v>
      </c>
      <c r="S76" s="44"/>
      <c r="T76" s="44"/>
      <c r="U76" s="44">
        <f t="shared" si="3"/>
        <v>31.25</v>
      </c>
      <c r="V76" s="44"/>
      <c r="W76" s="44"/>
    </row>
    <row r="77" spans="1:23" ht="12.75">
      <c r="A77" s="2">
        <v>25</v>
      </c>
      <c r="B77" s="45" t="s">
        <v>154</v>
      </c>
      <c r="C77" s="45"/>
      <c r="D77" s="45"/>
      <c r="E77" s="45"/>
      <c r="F77" s="45"/>
      <c r="G77" s="45"/>
      <c r="H77" s="45"/>
      <c r="I77" s="45"/>
      <c r="J77" s="45"/>
      <c r="K77" s="30" t="s">
        <v>76</v>
      </c>
      <c r="L77" s="30"/>
      <c r="M77" s="44">
        <v>1</v>
      </c>
      <c r="N77" s="44"/>
      <c r="O77" s="44">
        <v>46</v>
      </c>
      <c r="P77" s="44"/>
      <c r="Q77" s="44"/>
      <c r="R77" s="44">
        <f t="shared" si="2"/>
        <v>46</v>
      </c>
      <c r="S77" s="44"/>
      <c r="T77" s="44"/>
      <c r="U77" s="44">
        <f t="shared" si="3"/>
        <v>57.5</v>
      </c>
      <c r="V77" s="44"/>
      <c r="W77" s="44"/>
    </row>
    <row r="78" spans="1:23" ht="27.75" customHeight="1">
      <c r="A78" s="2">
        <v>26</v>
      </c>
      <c r="B78" s="45" t="s">
        <v>155</v>
      </c>
      <c r="C78" s="45"/>
      <c r="D78" s="45"/>
      <c r="E78" s="45"/>
      <c r="F78" s="45"/>
      <c r="G78" s="45"/>
      <c r="H78" s="45"/>
      <c r="I78" s="45"/>
      <c r="J78" s="45"/>
      <c r="K78" s="30" t="s">
        <v>76</v>
      </c>
      <c r="L78" s="30"/>
      <c r="M78" s="44">
        <v>0.15</v>
      </c>
      <c r="N78" s="44"/>
      <c r="O78" s="44">
        <v>210</v>
      </c>
      <c r="P78" s="44"/>
      <c r="Q78" s="44"/>
      <c r="R78" s="44">
        <f t="shared" si="2"/>
        <v>31.5</v>
      </c>
      <c r="S78" s="44"/>
      <c r="T78" s="44"/>
      <c r="U78" s="44">
        <f t="shared" si="3"/>
        <v>39.375</v>
      </c>
      <c r="V78" s="44"/>
      <c r="W78" s="44"/>
    </row>
    <row r="79" spans="1:23" ht="12.75">
      <c r="A79" s="2">
        <v>27</v>
      </c>
      <c r="B79" s="45" t="s">
        <v>156</v>
      </c>
      <c r="C79" s="45"/>
      <c r="D79" s="45"/>
      <c r="E79" s="45"/>
      <c r="F79" s="45"/>
      <c r="G79" s="45"/>
      <c r="H79" s="45"/>
      <c r="I79" s="45"/>
      <c r="J79" s="45"/>
      <c r="K79" s="30" t="s">
        <v>76</v>
      </c>
      <c r="L79" s="30"/>
      <c r="M79" s="44">
        <v>0.05</v>
      </c>
      <c r="N79" s="44"/>
      <c r="O79" s="44">
        <v>908.8</v>
      </c>
      <c r="P79" s="44"/>
      <c r="Q79" s="44"/>
      <c r="R79" s="44">
        <f t="shared" si="2"/>
        <v>45.44</v>
      </c>
      <c r="S79" s="44"/>
      <c r="T79" s="44"/>
      <c r="U79" s="44">
        <f t="shared" si="3"/>
        <v>56.8</v>
      </c>
      <c r="V79" s="44"/>
      <c r="W79" s="44"/>
    </row>
    <row r="80" spans="1:23" ht="12.75">
      <c r="A80" s="2">
        <v>28</v>
      </c>
      <c r="B80" s="45" t="s">
        <v>157</v>
      </c>
      <c r="C80" s="45"/>
      <c r="D80" s="45"/>
      <c r="E80" s="45"/>
      <c r="F80" s="45"/>
      <c r="G80" s="45"/>
      <c r="H80" s="45"/>
      <c r="I80" s="45"/>
      <c r="J80" s="45"/>
      <c r="K80" s="30" t="s">
        <v>77</v>
      </c>
      <c r="L80" s="30"/>
      <c r="M80" s="44">
        <v>4</v>
      </c>
      <c r="N80" s="44"/>
      <c r="O80" s="44">
        <v>58.6</v>
      </c>
      <c r="P80" s="44"/>
      <c r="Q80" s="44"/>
      <c r="R80" s="44">
        <f t="shared" si="2"/>
        <v>234.4</v>
      </c>
      <c r="S80" s="44"/>
      <c r="T80" s="44"/>
      <c r="U80" s="44">
        <f t="shared" si="3"/>
        <v>293</v>
      </c>
      <c r="V80" s="44"/>
      <c r="W80" s="44"/>
    </row>
    <row r="81" spans="1:23" ht="12.75">
      <c r="A81" s="2">
        <v>29</v>
      </c>
      <c r="B81" s="45" t="s">
        <v>158</v>
      </c>
      <c r="C81" s="45"/>
      <c r="D81" s="45"/>
      <c r="E81" s="45"/>
      <c r="F81" s="45"/>
      <c r="G81" s="45"/>
      <c r="H81" s="45"/>
      <c r="I81" s="45"/>
      <c r="J81" s="45"/>
      <c r="K81" s="30" t="s">
        <v>64</v>
      </c>
      <c r="L81" s="30"/>
      <c r="M81" s="44">
        <v>1</v>
      </c>
      <c r="N81" s="44"/>
      <c r="O81" s="44">
        <v>30</v>
      </c>
      <c r="P81" s="44"/>
      <c r="Q81" s="44"/>
      <c r="R81" s="44">
        <f t="shared" si="2"/>
        <v>30</v>
      </c>
      <c r="S81" s="44"/>
      <c r="T81" s="44"/>
      <c r="U81" s="44">
        <f t="shared" si="3"/>
        <v>37.5</v>
      </c>
      <c r="V81" s="44"/>
      <c r="W81" s="44"/>
    </row>
    <row r="82" spans="1:23" ht="12.75">
      <c r="A82" s="2">
        <v>30</v>
      </c>
      <c r="B82" s="45" t="s">
        <v>159</v>
      </c>
      <c r="C82" s="45"/>
      <c r="D82" s="45"/>
      <c r="E82" s="45"/>
      <c r="F82" s="45"/>
      <c r="G82" s="45"/>
      <c r="H82" s="45"/>
      <c r="I82" s="45"/>
      <c r="J82" s="45"/>
      <c r="K82" s="64" t="s">
        <v>77</v>
      </c>
      <c r="L82" s="64"/>
      <c r="M82" s="44">
        <v>2</v>
      </c>
      <c r="N82" s="44"/>
      <c r="O82" s="44">
        <v>30</v>
      </c>
      <c r="P82" s="44"/>
      <c r="Q82" s="44"/>
      <c r="R82" s="44">
        <f t="shared" si="2"/>
        <v>60</v>
      </c>
      <c r="S82" s="44"/>
      <c r="T82" s="44"/>
      <c r="U82" s="44">
        <f t="shared" si="3"/>
        <v>75</v>
      </c>
      <c r="V82" s="44"/>
      <c r="W82" s="44"/>
    </row>
    <row r="83" spans="1:23" ht="12.75">
      <c r="A83" s="2">
        <v>31</v>
      </c>
      <c r="B83" s="45" t="s">
        <v>160</v>
      </c>
      <c r="C83" s="45"/>
      <c r="D83" s="45"/>
      <c r="E83" s="45"/>
      <c r="F83" s="45"/>
      <c r="G83" s="45"/>
      <c r="H83" s="45"/>
      <c r="I83" s="45"/>
      <c r="J83" s="45"/>
      <c r="K83" s="30" t="s">
        <v>121</v>
      </c>
      <c r="L83" s="30"/>
      <c r="M83" s="44">
        <v>0.04</v>
      </c>
      <c r="N83" s="44"/>
      <c r="O83" s="44">
        <v>1755.65</v>
      </c>
      <c r="P83" s="44"/>
      <c r="Q83" s="44"/>
      <c r="R83" s="44">
        <f t="shared" si="2"/>
        <v>70.226</v>
      </c>
      <c r="S83" s="44"/>
      <c r="T83" s="44"/>
      <c r="U83" s="44">
        <f t="shared" si="3"/>
        <v>87.7825</v>
      </c>
      <c r="V83" s="44"/>
      <c r="W83" s="44"/>
    </row>
    <row r="84" spans="1:23" ht="26.25" customHeight="1">
      <c r="A84" s="2">
        <v>32</v>
      </c>
      <c r="B84" s="45" t="s">
        <v>161</v>
      </c>
      <c r="C84" s="45"/>
      <c r="D84" s="45"/>
      <c r="E84" s="45"/>
      <c r="F84" s="45"/>
      <c r="G84" s="45"/>
      <c r="H84" s="45"/>
      <c r="I84" s="45"/>
      <c r="J84" s="45"/>
      <c r="K84" s="30" t="s">
        <v>168</v>
      </c>
      <c r="L84" s="30"/>
      <c r="M84" s="44">
        <v>0.1</v>
      </c>
      <c r="N84" s="44"/>
      <c r="O84" s="44">
        <v>85</v>
      </c>
      <c r="P84" s="44"/>
      <c r="Q84" s="44"/>
      <c r="R84" s="44">
        <f t="shared" si="2"/>
        <v>8.5</v>
      </c>
      <c r="S84" s="44"/>
      <c r="T84" s="44"/>
      <c r="U84" s="44">
        <f t="shared" si="3"/>
        <v>10.625</v>
      </c>
      <c r="V84" s="44"/>
      <c r="W84" s="44"/>
    </row>
    <row r="85" spans="1:23" ht="12.75">
      <c r="A85" s="2">
        <v>33</v>
      </c>
      <c r="B85" s="45" t="s">
        <v>162</v>
      </c>
      <c r="C85" s="45"/>
      <c r="D85" s="45"/>
      <c r="E85" s="45"/>
      <c r="F85" s="45"/>
      <c r="G85" s="45"/>
      <c r="H85" s="45"/>
      <c r="I85" s="45"/>
      <c r="J85" s="45"/>
      <c r="K85" s="30" t="s">
        <v>76</v>
      </c>
      <c r="L85" s="30"/>
      <c r="M85" s="44">
        <v>0.8</v>
      </c>
      <c r="N85" s="44"/>
      <c r="O85" s="44">
        <v>87.8</v>
      </c>
      <c r="P85" s="44"/>
      <c r="Q85" s="44"/>
      <c r="R85" s="44">
        <f t="shared" si="2"/>
        <v>70.24</v>
      </c>
      <c r="S85" s="44"/>
      <c r="T85" s="44"/>
      <c r="U85" s="44">
        <f t="shared" si="3"/>
        <v>87.8</v>
      </c>
      <c r="V85" s="44"/>
      <c r="W85" s="44"/>
    </row>
    <row r="86" spans="1:23" ht="12.75">
      <c r="A86" s="2">
        <v>34</v>
      </c>
      <c r="B86" s="45" t="s">
        <v>163</v>
      </c>
      <c r="C86" s="45"/>
      <c r="D86" s="45"/>
      <c r="E86" s="45"/>
      <c r="F86" s="45"/>
      <c r="G86" s="45"/>
      <c r="H86" s="45"/>
      <c r="I86" s="45"/>
      <c r="J86" s="45"/>
      <c r="K86" s="30" t="s">
        <v>64</v>
      </c>
      <c r="L86" s="30"/>
      <c r="M86" s="44">
        <v>15</v>
      </c>
      <c r="N86" s="44"/>
      <c r="O86" s="44">
        <v>89.76</v>
      </c>
      <c r="P86" s="44"/>
      <c r="Q86" s="44"/>
      <c r="R86" s="44">
        <f t="shared" si="2"/>
        <v>1346.4</v>
      </c>
      <c r="S86" s="44"/>
      <c r="T86" s="44"/>
      <c r="U86" s="44">
        <f t="shared" si="3"/>
        <v>1683</v>
      </c>
      <c r="V86" s="44"/>
      <c r="W86" s="44"/>
    </row>
    <row r="87" spans="1:23" ht="12.75">
      <c r="A87" s="2">
        <v>35</v>
      </c>
      <c r="B87" s="45" t="s">
        <v>164</v>
      </c>
      <c r="C87" s="45"/>
      <c r="D87" s="45"/>
      <c r="E87" s="45"/>
      <c r="F87" s="45"/>
      <c r="G87" s="45"/>
      <c r="H87" s="45"/>
      <c r="I87" s="45"/>
      <c r="J87" s="45"/>
      <c r="K87" s="30" t="s">
        <v>76</v>
      </c>
      <c r="L87" s="30"/>
      <c r="M87" s="44">
        <v>0.1</v>
      </c>
      <c r="N87" s="44"/>
      <c r="O87" s="44">
        <v>50</v>
      </c>
      <c r="P87" s="44"/>
      <c r="Q87" s="44"/>
      <c r="R87" s="44">
        <f t="shared" si="2"/>
        <v>5</v>
      </c>
      <c r="S87" s="44"/>
      <c r="T87" s="44"/>
      <c r="U87" s="44">
        <f t="shared" si="3"/>
        <v>6.25</v>
      </c>
      <c r="V87" s="44"/>
      <c r="W87" s="44"/>
    </row>
    <row r="88" spans="1:23" ht="12.75">
      <c r="A88" s="2">
        <v>36</v>
      </c>
      <c r="B88" s="45" t="s">
        <v>118</v>
      </c>
      <c r="C88" s="45"/>
      <c r="D88" s="45"/>
      <c r="E88" s="45"/>
      <c r="F88" s="45"/>
      <c r="G88" s="45"/>
      <c r="H88" s="45"/>
      <c r="I88" s="45"/>
      <c r="J88" s="45"/>
      <c r="K88" s="64" t="s">
        <v>64</v>
      </c>
      <c r="L88" s="64"/>
      <c r="M88" s="66">
        <v>5</v>
      </c>
      <c r="N88" s="66"/>
      <c r="O88" s="44">
        <v>10.6</v>
      </c>
      <c r="P88" s="44"/>
      <c r="Q88" s="44"/>
      <c r="R88" s="44">
        <f t="shared" si="2"/>
        <v>53</v>
      </c>
      <c r="S88" s="44"/>
      <c r="T88" s="44"/>
      <c r="U88" s="44">
        <f t="shared" si="3"/>
        <v>66.25</v>
      </c>
      <c r="V88" s="44"/>
      <c r="W88" s="44"/>
    </row>
    <row r="89" spans="1:23" s="10" customFormat="1" ht="27" customHeight="1">
      <c r="A89" s="3"/>
      <c r="B89" s="62" t="s">
        <v>165</v>
      </c>
      <c r="C89" s="62"/>
      <c r="D89" s="62"/>
      <c r="E89" s="62"/>
      <c r="F89" s="62"/>
      <c r="G89" s="62"/>
      <c r="H89" s="62"/>
      <c r="I89" s="62"/>
      <c r="J89" s="62"/>
      <c r="K89" s="43"/>
      <c r="L89" s="43"/>
      <c r="M89" s="63"/>
      <c r="N89" s="63"/>
      <c r="O89" s="63"/>
      <c r="P89" s="63"/>
      <c r="Q89" s="63"/>
      <c r="R89" s="44"/>
      <c r="S89" s="44"/>
      <c r="T89" s="44"/>
      <c r="U89" s="44"/>
      <c r="V89" s="44"/>
      <c r="W89" s="44"/>
    </row>
    <row r="90" spans="1:23" ht="12.75">
      <c r="A90" s="2">
        <v>37</v>
      </c>
      <c r="B90" s="45" t="s">
        <v>66</v>
      </c>
      <c r="C90" s="45"/>
      <c r="D90" s="45"/>
      <c r="E90" s="45"/>
      <c r="F90" s="45"/>
      <c r="G90" s="45"/>
      <c r="H90" s="45"/>
      <c r="I90" s="45"/>
      <c r="J90" s="45"/>
      <c r="K90" s="30" t="s">
        <v>64</v>
      </c>
      <c r="L90" s="30"/>
      <c r="M90" s="44">
        <v>2</v>
      </c>
      <c r="N90" s="44"/>
      <c r="O90" s="44">
        <v>4.2</v>
      </c>
      <c r="P90" s="44"/>
      <c r="Q90" s="44"/>
      <c r="R90" s="44">
        <f aca="true" t="shared" si="4" ref="R90:R104">M90*O90</f>
        <v>8.4</v>
      </c>
      <c r="S90" s="44"/>
      <c r="T90" s="44"/>
      <c r="U90" s="44">
        <f aca="true" t="shared" si="5" ref="U90:U104">R90*$S$11</f>
        <v>10.5</v>
      </c>
      <c r="V90" s="44"/>
      <c r="W90" s="44"/>
    </row>
    <row r="91" spans="1:23" ht="28.5" customHeight="1">
      <c r="A91" s="2">
        <v>38</v>
      </c>
      <c r="B91" s="45" t="s">
        <v>67</v>
      </c>
      <c r="C91" s="45"/>
      <c r="D91" s="45"/>
      <c r="E91" s="45"/>
      <c r="F91" s="45"/>
      <c r="G91" s="45"/>
      <c r="H91" s="45"/>
      <c r="I91" s="45"/>
      <c r="J91" s="45"/>
      <c r="K91" s="30" t="s">
        <v>22</v>
      </c>
      <c r="L91" s="30"/>
      <c r="M91" s="44">
        <v>0.25</v>
      </c>
      <c r="N91" s="44"/>
      <c r="O91" s="44">
        <v>15.9</v>
      </c>
      <c r="P91" s="44"/>
      <c r="Q91" s="44"/>
      <c r="R91" s="44">
        <f t="shared" si="4"/>
        <v>3.975</v>
      </c>
      <c r="S91" s="44"/>
      <c r="T91" s="44"/>
      <c r="U91" s="44">
        <f t="shared" si="5"/>
        <v>4.96875</v>
      </c>
      <c r="V91" s="44"/>
      <c r="W91" s="44"/>
    </row>
    <row r="92" spans="1:23" ht="39" customHeight="1">
      <c r="A92" s="2">
        <v>39</v>
      </c>
      <c r="B92" s="45" t="s">
        <v>68</v>
      </c>
      <c r="C92" s="45"/>
      <c r="D92" s="45"/>
      <c r="E92" s="45"/>
      <c r="F92" s="45"/>
      <c r="G92" s="45"/>
      <c r="H92" s="45"/>
      <c r="I92" s="45"/>
      <c r="J92" s="45"/>
      <c r="K92" s="30" t="s">
        <v>73</v>
      </c>
      <c r="L92" s="30"/>
      <c r="M92" s="44">
        <v>1</v>
      </c>
      <c r="N92" s="44"/>
      <c r="O92" s="44">
        <v>86.4</v>
      </c>
      <c r="P92" s="44"/>
      <c r="Q92" s="44"/>
      <c r="R92" s="44">
        <f t="shared" si="4"/>
        <v>86.4</v>
      </c>
      <c r="S92" s="44"/>
      <c r="T92" s="44"/>
      <c r="U92" s="44">
        <f t="shared" si="5"/>
        <v>108</v>
      </c>
      <c r="V92" s="44"/>
      <c r="W92" s="44"/>
    </row>
    <row r="93" spans="1:23" ht="12.75">
      <c r="A93" s="2">
        <v>40</v>
      </c>
      <c r="B93" s="45" t="s">
        <v>69</v>
      </c>
      <c r="C93" s="45"/>
      <c r="D93" s="45"/>
      <c r="E93" s="45"/>
      <c r="F93" s="45"/>
      <c r="G93" s="45"/>
      <c r="H93" s="45"/>
      <c r="I93" s="45"/>
      <c r="J93" s="45"/>
      <c r="K93" s="30" t="s">
        <v>74</v>
      </c>
      <c r="L93" s="30"/>
      <c r="M93" s="44">
        <v>2</v>
      </c>
      <c r="N93" s="44"/>
      <c r="O93" s="44">
        <v>8</v>
      </c>
      <c r="P93" s="44"/>
      <c r="Q93" s="44"/>
      <c r="R93" s="44">
        <f t="shared" si="4"/>
        <v>16</v>
      </c>
      <c r="S93" s="44"/>
      <c r="T93" s="44"/>
      <c r="U93" s="44">
        <f t="shared" si="5"/>
        <v>20</v>
      </c>
      <c r="V93" s="44"/>
      <c r="W93" s="44"/>
    </row>
    <row r="94" spans="1:23" ht="12.75">
      <c r="A94" s="2">
        <v>41</v>
      </c>
      <c r="B94" s="45" t="s">
        <v>82</v>
      </c>
      <c r="C94" s="45"/>
      <c r="D94" s="45"/>
      <c r="E94" s="45"/>
      <c r="F94" s="45"/>
      <c r="G94" s="45"/>
      <c r="H94" s="45"/>
      <c r="I94" s="45"/>
      <c r="J94" s="45"/>
      <c r="K94" s="30" t="s">
        <v>74</v>
      </c>
      <c r="L94" s="30"/>
      <c r="M94" s="44">
        <v>1</v>
      </c>
      <c r="N94" s="44"/>
      <c r="O94" s="44">
        <v>5</v>
      </c>
      <c r="P94" s="44"/>
      <c r="Q94" s="44"/>
      <c r="R94" s="44">
        <f t="shared" si="4"/>
        <v>5</v>
      </c>
      <c r="S94" s="44"/>
      <c r="T94" s="44"/>
      <c r="U94" s="44">
        <f t="shared" si="5"/>
        <v>6.25</v>
      </c>
      <c r="V94" s="44"/>
      <c r="W94" s="44"/>
    </row>
    <row r="95" spans="1:23" ht="12.75">
      <c r="A95" s="2">
        <v>42</v>
      </c>
      <c r="B95" s="45" t="s">
        <v>19</v>
      </c>
      <c r="C95" s="45"/>
      <c r="D95" s="45"/>
      <c r="E95" s="45"/>
      <c r="F95" s="45"/>
      <c r="G95" s="45"/>
      <c r="H95" s="45"/>
      <c r="I95" s="45"/>
      <c r="J95" s="45"/>
      <c r="K95" s="30" t="s">
        <v>64</v>
      </c>
      <c r="L95" s="30"/>
      <c r="M95" s="44">
        <v>2</v>
      </c>
      <c r="N95" s="44"/>
      <c r="O95" s="44">
        <v>6.3</v>
      </c>
      <c r="P95" s="44"/>
      <c r="Q95" s="44"/>
      <c r="R95" s="44">
        <f t="shared" si="4"/>
        <v>12.6</v>
      </c>
      <c r="S95" s="44"/>
      <c r="T95" s="44"/>
      <c r="U95" s="44">
        <f t="shared" si="5"/>
        <v>15.75</v>
      </c>
      <c r="V95" s="44"/>
      <c r="W95" s="44"/>
    </row>
    <row r="96" spans="1:23" ht="12.75">
      <c r="A96" s="2">
        <v>43</v>
      </c>
      <c r="B96" s="45" t="s">
        <v>70</v>
      </c>
      <c r="C96" s="45"/>
      <c r="D96" s="45"/>
      <c r="E96" s="45"/>
      <c r="F96" s="45"/>
      <c r="G96" s="45"/>
      <c r="H96" s="45"/>
      <c r="I96" s="45"/>
      <c r="J96" s="45"/>
      <c r="K96" s="30" t="s">
        <v>64</v>
      </c>
      <c r="L96" s="30"/>
      <c r="M96" s="44">
        <v>1</v>
      </c>
      <c r="N96" s="44"/>
      <c r="O96" s="44">
        <v>7.3</v>
      </c>
      <c r="P96" s="44"/>
      <c r="Q96" s="44"/>
      <c r="R96" s="44">
        <f t="shared" si="4"/>
        <v>7.3</v>
      </c>
      <c r="S96" s="44"/>
      <c r="T96" s="44"/>
      <c r="U96" s="44">
        <f t="shared" si="5"/>
        <v>9.125</v>
      </c>
      <c r="V96" s="44"/>
      <c r="W96" s="44"/>
    </row>
    <row r="97" spans="1:23" ht="12.75">
      <c r="A97" s="2">
        <v>44</v>
      </c>
      <c r="B97" s="45" t="s">
        <v>71</v>
      </c>
      <c r="C97" s="45"/>
      <c r="D97" s="45"/>
      <c r="E97" s="45"/>
      <c r="F97" s="45"/>
      <c r="G97" s="45"/>
      <c r="H97" s="45"/>
      <c r="I97" s="45"/>
      <c r="J97" s="45"/>
      <c r="K97" s="30" t="s">
        <v>64</v>
      </c>
      <c r="L97" s="30"/>
      <c r="M97" s="44">
        <v>5</v>
      </c>
      <c r="N97" s="44"/>
      <c r="O97" s="44">
        <v>5.6</v>
      </c>
      <c r="P97" s="44"/>
      <c r="Q97" s="44"/>
      <c r="R97" s="44">
        <f t="shared" si="4"/>
        <v>28</v>
      </c>
      <c r="S97" s="44"/>
      <c r="T97" s="44"/>
      <c r="U97" s="44">
        <f t="shared" si="5"/>
        <v>35</v>
      </c>
      <c r="V97" s="44"/>
      <c r="W97" s="44"/>
    </row>
    <row r="98" spans="1:23" ht="12.75">
      <c r="A98" s="2">
        <v>45</v>
      </c>
      <c r="B98" s="45" t="s">
        <v>20</v>
      </c>
      <c r="C98" s="45"/>
      <c r="D98" s="45"/>
      <c r="E98" s="45"/>
      <c r="F98" s="45"/>
      <c r="G98" s="45"/>
      <c r="H98" s="45"/>
      <c r="I98" s="45"/>
      <c r="J98" s="45"/>
      <c r="K98" s="30" t="s">
        <v>65</v>
      </c>
      <c r="L98" s="30"/>
      <c r="M98" s="44">
        <v>0.5</v>
      </c>
      <c r="N98" s="44"/>
      <c r="O98" s="44">
        <v>6.3</v>
      </c>
      <c r="P98" s="44"/>
      <c r="Q98" s="44"/>
      <c r="R98" s="44">
        <f t="shared" si="4"/>
        <v>3.15</v>
      </c>
      <c r="S98" s="44"/>
      <c r="T98" s="44"/>
      <c r="U98" s="44">
        <f t="shared" si="5"/>
        <v>3.9375</v>
      </c>
      <c r="V98" s="44"/>
      <c r="W98" s="44"/>
    </row>
    <row r="99" spans="1:23" ht="12.75">
      <c r="A99" s="2">
        <v>46</v>
      </c>
      <c r="B99" s="45" t="s">
        <v>84</v>
      </c>
      <c r="C99" s="45"/>
      <c r="D99" s="45"/>
      <c r="E99" s="45"/>
      <c r="F99" s="45"/>
      <c r="G99" s="45"/>
      <c r="H99" s="45"/>
      <c r="I99" s="45"/>
      <c r="J99" s="45"/>
      <c r="K99" s="30" t="s">
        <v>65</v>
      </c>
      <c r="L99" s="30"/>
      <c r="M99" s="44">
        <v>0.5</v>
      </c>
      <c r="N99" s="44"/>
      <c r="O99" s="44">
        <v>7.7</v>
      </c>
      <c r="P99" s="44"/>
      <c r="Q99" s="44"/>
      <c r="R99" s="44">
        <f t="shared" si="4"/>
        <v>3.85</v>
      </c>
      <c r="S99" s="44"/>
      <c r="T99" s="44"/>
      <c r="U99" s="44">
        <f t="shared" si="5"/>
        <v>4.8125</v>
      </c>
      <c r="V99" s="44"/>
      <c r="W99" s="44"/>
    </row>
    <row r="100" spans="1:23" ht="12.75">
      <c r="A100" s="2">
        <v>47</v>
      </c>
      <c r="B100" s="45" t="s">
        <v>166</v>
      </c>
      <c r="C100" s="45"/>
      <c r="D100" s="45"/>
      <c r="E100" s="45"/>
      <c r="F100" s="45"/>
      <c r="G100" s="45"/>
      <c r="H100" s="45"/>
      <c r="I100" s="45"/>
      <c r="J100" s="45"/>
      <c r="K100" s="30" t="s">
        <v>64</v>
      </c>
      <c r="L100" s="30"/>
      <c r="M100" s="44">
        <v>3</v>
      </c>
      <c r="N100" s="44"/>
      <c r="O100" s="44">
        <v>5.5</v>
      </c>
      <c r="P100" s="44"/>
      <c r="Q100" s="44"/>
      <c r="R100" s="44">
        <f t="shared" si="4"/>
        <v>16.5</v>
      </c>
      <c r="S100" s="44"/>
      <c r="T100" s="44"/>
      <c r="U100" s="44">
        <f t="shared" si="5"/>
        <v>20.625</v>
      </c>
      <c r="V100" s="44"/>
      <c r="W100" s="44"/>
    </row>
    <row r="101" spans="1:23" ht="12.75">
      <c r="A101" s="2">
        <v>48</v>
      </c>
      <c r="B101" s="45" t="s">
        <v>72</v>
      </c>
      <c r="C101" s="45"/>
      <c r="D101" s="45"/>
      <c r="E101" s="45"/>
      <c r="F101" s="45"/>
      <c r="G101" s="45"/>
      <c r="H101" s="45"/>
      <c r="I101" s="45"/>
      <c r="J101" s="45"/>
      <c r="K101" s="30" t="s">
        <v>64</v>
      </c>
      <c r="L101" s="30"/>
      <c r="M101" s="44">
        <v>3</v>
      </c>
      <c r="N101" s="44"/>
      <c r="O101" s="44">
        <v>1.3</v>
      </c>
      <c r="P101" s="44"/>
      <c r="Q101" s="44"/>
      <c r="R101" s="44">
        <f t="shared" si="4"/>
        <v>3.9000000000000004</v>
      </c>
      <c r="S101" s="44"/>
      <c r="T101" s="44"/>
      <c r="U101" s="44">
        <f t="shared" si="5"/>
        <v>4.875</v>
      </c>
      <c r="V101" s="44"/>
      <c r="W101" s="44"/>
    </row>
    <row r="102" spans="1:23" ht="12.75">
      <c r="A102" s="2">
        <v>49</v>
      </c>
      <c r="B102" s="45" t="s">
        <v>86</v>
      </c>
      <c r="C102" s="45"/>
      <c r="D102" s="45"/>
      <c r="E102" s="45"/>
      <c r="F102" s="45"/>
      <c r="G102" s="45"/>
      <c r="H102" s="45"/>
      <c r="I102" s="45"/>
      <c r="J102" s="45"/>
      <c r="K102" s="30" t="s">
        <v>24</v>
      </c>
      <c r="L102" s="30"/>
      <c r="M102" s="44">
        <v>0.5</v>
      </c>
      <c r="N102" s="44"/>
      <c r="O102" s="44">
        <v>7.7</v>
      </c>
      <c r="P102" s="44"/>
      <c r="Q102" s="44"/>
      <c r="R102" s="44">
        <f t="shared" si="4"/>
        <v>3.85</v>
      </c>
      <c r="S102" s="44"/>
      <c r="T102" s="44"/>
      <c r="U102" s="44">
        <f t="shared" si="5"/>
        <v>4.8125</v>
      </c>
      <c r="V102" s="44"/>
      <c r="W102" s="44"/>
    </row>
    <row r="103" spans="1:23" ht="12.75">
      <c r="A103" s="2">
        <v>50</v>
      </c>
      <c r="B103" s="45" t="s">
        <v>87</v>
      </c>
      <c r="C103" s="45"/>
      <c r="D103" s="45"/>
      <c r="E103" s="45"/>
      <c r="F103" s="45"/>
      <c r="G103" s="45"/>
      <c r="H103" s="45"/>
      <c r="I103" s="45"/>
      <c r="J103" s="45"/>
      <c r="K103" s="30" t="s">
        <v>64</v>
      </c>
      <c r="L103" s="30"/>
      <c r="M103" s="44">
        <v>1</v>
      </c>
      <c r="N103" s="44"/>
      <c r="O103" s="44">
        <v>7.4</v>
      </c>
      <c r="P103" s="44"/>
      <c r="Q103" s="44"/>
      <c r="R103" s="44">
        <f t="shared" si="4"/>
        <v>7.4</v>
      </c>
      <c r="S103" s="44"/>
      <c r="T103" s="44"/>
      <c r="U103" s="44">
        <f t="shared" si="5"/>
        <v>9.25</v>
      </c>
      <c r="V103" s="44"/>
      <c r="W103" s="44"/>
    </row>
    <row r="104" spans="1:23" ht="12.75">
      <c r="A104" s="2">
        <v>51</v>
      </c>
      <c r="B104" s="45" t="s">
        <v>167</v>
      </c>
      <c r="C104" s="45"/>
      <c r="D104" s="45"/>
      <c r="E104" s="45"/>
      <c r="F104" s="45"/>
      <c r="G104" s="45"/>
      <c r="H104" s="45"/>
      <c r="I104" s="45"/>
      <c r="J104" s="45"/>
      <c r="K104" s="30" t="s">
        <v>64</v>
      </c>
      <c r="L104" s="30"/>
      <c r="M104" s="44">
        <v>10</v>
      </c>
      <c r="N104" s="44"/>
      <c r="O104" s="44">
        <v>1.7</v>
      </c>
      <c r="P104" s="44"/>
      <c r="Q104" s="44"/>
      <c r="R104" s="44">
        <f t="shared" si="4"/>
        <v>17</v>
      </c>
      <c r="S104" s="44"/>
      <c r="T104" s="44"/>
      <c r="U104" s="44">
        <f t="shared" si="5"/>
        <v>21.25</v>
      </c>
      <c r="V104" s="44"/>
      <c r="W104" s="44"/>
    </row>
    <row r="105" spans="1:23" ht="12.75">
      <c r="A105" s="6"/>
      <c r="B105" s="67" t="s">
        <v>52</v>
      </c>
      <c r="C105" s="67"/>
      <c r="D105" s="67"/>
      <c r="E105" s="67"/>
      <c r="F105" s="67"/>
      <c r="G105" s="67"/>
      <c r="H105" s="67"/>
      <c r="I105" s="67"/>
      <c r="J105" s="67"/>
      <c r="K105" s="68"/>
      <c r="L105" s="68"/>
      <c r="M105" s="68" t="s">
        <v>53</v>
      </c>
      <c r="N105" s="68"/>
      <c r="O105" s="68"/>
      <c r="P105" s="68"/>
      <c r="Q105" s="68"/>
      <c r="R105" s="69">
        <f>SUM(R53:T104)</f>
        <v>3400.5310000000004</v>
      </c>
      <c r="S105" s="69"/>
      <c r="T105" s="69"/>
      <c r="U105" s="69">
        <f>SUM(U53:W104)</f>
        <v>4250.66375</v>
      </c>
      <c r="V105" s="69"/>
      <c r="W105" s="69"/>
    </row>
    <row r="106" ht="5.25" customHeight="1"/>
    <row r="107" ht="5.25" customHeight="1"/>
    <row r="108" spans="1:23" ht="12.75">
      <c r="A108" s="42" t="s">
        <v>39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</row>
    <row r="109" spans="1:23" ht="12.75">
      <c r="A109" s="42" t="s">
        <v>92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</row>
    <row r="110" spans="1:23" ht="12.75" customHeight="1">
      <c r="A110" s="42" t="s">
        <v>169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</row>
    <row r="111" spans="1:23" ht="11.25" customHeight="1">
      <c r="A111" s="42" t="s">
        <v>102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</row>
    <row r="112" spans="1:23" ht="12.7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30" t="s">
        <v>41</v>
      </c>
      <c r="B113" s="30" t="s">
        <v>63</v>
      </c>
      <c r="C113" s="30"/>
      <c r="D113" s="30"/>
      <c r="E113" s="30"/>
      <c r="F113" s="30"/>
      <c r="G113" s="30"/>
      <c r="H113" s="30"/>
      <c r="I113" s="30"/>
      <c r="J113" s="30" t="s">
        <v>116</v>
      </c>
      <c r="K113" s="30"/>
      <c r="L113" s="30" t="s">
        <v>62</v>
      </c>
      <c r="M113" s="30"/>
      <c r="N113" s="30" t="s">
        <v>60</v>
      </c>
      <c r="O113" s="30"/>
      <c r="P113" s="30" t="s">
        <v>93</v>
      </c>
      <c r="Q113" s="30"/>
      <c r="R113" s="30" t="s">
        <v>44</v>
      </c>
      <c r="S113" s="30"/>
      <c r="T113" s="30"/>
      <c r="U113" s="30"/>
      <c r="V113" s="30"/>
      <c r="W113" s="30"/>
    </row>
    <row r="114" spans="1:23" ht="50.2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 t="s">
        <v>58</v>
      </c>
      <c r="S114" s="30"/>
      <c r="T114" s="30"/>
      <c r="U114" s="30" t="s">
        <v>59</v>
      </c>
      <c r="V114" s="30"/>
      <c r="W114" s="30"/>
    </row>
    <row r="115" spans="1:23" ht="12.75">
      <c r="A115" s="5">
        <v>1</v>
      </c>
      <c r="B115" s="64">
        <v>2</v>
      </c>
      <c r="C115" s="64"/>
      <c r="D115" s="64"/>
      <c r="E115" s="64"/>
      <c r="F115" s="64"/>
      <c r="G115" s="64"/>
      <c r="H115" s="64"/>
      <c r="I115" s="64"/>
      <c r="J115" s="64">
        <v>3</v>
      </c>
      <c r="K115" s="64"/>
      <c r="L115" s="64">
        <v>4</v>
      </c>
      <c r="M115" s="64"/>
      <c r="N115" s="64">
        <v>5</v>
      </c>
      <c r="O115" s="64"/>
      <c r="P115" s="64">
        <v>6</v>
      </c>
      <c r="Q115" s="64"/>
      <c r="R115" s="64">
        <v>7</v>
      </c>
      <c r="S115" s="64"/>
      <c r="T115" s="64"/>
      <c r="U115" s="64">
        <v>8</v>
      </c>
      <c r="V115" s="64"/>
      <c r="W115" s="64"/>
    </row>
    <row r="116" spans="1:24" ht="12.75">
      <c r="A116" s="2">
        <v>1</v>
      </c>
      <c r="B116" s="45" t="s">
        <v>94</v>
      </c>
      <c r="C116" s="45"/>
      <c r="D116" s="45"/>
      <c r="E116" s="45"/>
      <c r="F116" s="45"/>
      <c r="G116" s="45"/>
      <c r="H116" s="45"/>
      <c r="I116" s="45"/>
      <c r="J116" s="46">
        <v>1</v>
      </c>
      <c r="K116" s="46"/>
      <c r="L116" s="30" t="s">
        <v>64</v>
      </c>
      <c r="M116" s="30"/>
      <c r="N116" s="44">
        <v>18</v>
      </c>
      <c r="O116" s="44"/>
      <c r="P116" s="30">
        <v>1</v>
      </c>
      <c r="Q116" s="30"/>
      <c r="R116" s="44">
        <f aca="true" t="shared" si="6" ref="R116:R162">N116*P116*J116</f>
        <v>18</v>
      </c>
      <c r="S116" s="44"/>
      <c r="T116" s="44"/>
      <c r="U116" s="44">
        <f aca="true" t="shared" si="7" ref="U116:U162">R116*$S$11</f>
        <v>22.5</v>
      </c>
      <c r="V116" s="44"/>
      <c r="W116" s="44"/>
      <c r="X116">
        <f aca="true" t="shared" si="8" ref="X116:X147">N116*P116</f>
        <v>18</v>
      </c>
    </row>
    <row r="117" spans="1:24" ht="12.75">
      <c r="A117" s="2">
        <v>2</v>
      </c>
      <c r="B117" s="45" t="s">
        <v>95</v>
      </c>
      <c r="C117" s="45"/>
      <c r="D117" s="45"/>
      <c r="E117" s="45"/>
      <c r="F117" s="45"/>
      <c r="G117" s="45"/>
      <c r="H117" s="45"/>
      <c r="I117" s="45"/>
      <c r="J117" s="70">
        <v>0.33</v>
      </c>
      <c r="K117" s="70"/>
      <c r="L117" s="30" t="s">
        <v>64</v>
      </c>
      <c r="M117" s="30"/>
      <c r="N117" s="44">
        <v>400</v>
      </c>
      <c r="O117" s="44"/>
      <c r="P117" s="30">
        <v>1</v>
      </c>
      <c r="Q117" s="30"/>
      <c r="R117" s="44">
        <f t="shared" si="6"/>
        <v>132</v>
      </c>
      <c r="S117" s="44"/>
      <c r="T117" s="44"/>
      <c r="U117" s="44">
        <f t="shared" si="7"/>
        <v>165</v>
      </c>
      <c r="V117" s="44"/>
      <c r="W117" s="44"/>
      <c r="X117">
        <f t="shared" si="8"/>
        <v>400</v>
      </c>
    </row>
    <row r="118" spans="1:24" ht="12.75">
      <c r="A118" s="2">
        <v>3</v>
      </c>
      <c r="B118" s="45" t="s">
        <v>96</v>
      </c>
      <c r="C118" s="45"/>
      <c r="D118" s="45"/>
      <c r="E118" s="45"/>
      <c r="F118" s="45"/>
      <c r="G118" s="45"/>
      <c r="H118" s="45"/>
      <c r="I118" s="45"/>
      <c r="J118" s="46">
        <v>1</v>
      </c>
      <c r="K118" s="46"/>
      <c r="L118" s="30" t="s">
        <v>64</v>
      </c>
      <c r="M118" s="30"/>
      <c r="N118" s="44">
        <v>58.1</v>
      </c>
      <c r="O118" s="44"/>
      <c r="P118" s="30">
        <v>3</v>
      </c>
      <c r="Q118" s="30"/>
      <c r="R118" s="44">
        <f t="shared" si="6"/>
        <v>174.3</v>
      </c>
      <c r="S118" s="44"/>
      <c r="T118" s="44"/>
      <c r="U118" s="44">
        <f t="shared" si="7"/>
        <v>217.875</v>
      </c>
      <c r="V118" s="44"/>
      <c r="W118" s="44"/>
      <c r="X118">
        <f t="shared" si="8"/>
        <v>174.3</v>
      </c>
    </row>
    <row r="119" spans="1:24" ht="12.75">
      <c r="A119" s="2">
        <v>4</v>
      </c>
      <c r="B119" s="45" t="s">
        <v>99</v>
      </c>
      <c r="C119" s="45"/>
      <c r="D119" s="45"/>
      <c r="E119" s="45"/>
      <c r="F119" s="45"/>
      <c r="G119" s="45"/>
      <c r="H119" s="45"/>
      <c r="I119" s="45"/>
      <c r="J119" s="70">
        <v>0.25</v>
      </c>
      <c r="K119" s="70"/>
      <c r="L119" s="30" t="s">
        <v>64</v>
      </c>
      <c r="M119" s="30"/>
      <c r="N119" s="44">
        <v>301.5</v>
      </c>
      <c r="O119" s="44"/>
      <c r="P119" s="30">
        <v>1</v>
      </c>
      <c r="Q119" s="30"/>
      <c r="R119" s="44">
        <f t="shared" si="6"/>
        <v>75.375</v>
      </c>
      <c r="S119" s="44"/>
      <c r="T119" s="44"/>
      <c r="U119" s="44">
        <f t="shared" si="7"/>
        <v>94.21875</v>
      </c>
      <c r="V119" s="44"/>
      <c r="W119" s="44"/>
      <c r="X119">
        <f t="shared" si="8"/>
        <v>301.5</v>
      </c>
    </row>
    <row r="120" spans="1:24" ht="12.75">
      <c r="A120" s="2">
        <v>5</v>
      </c>
      <c r="B120" s="45" t="s">
        <v>122</v>
      </c>
      <c r="C120" s="45"/>
      <c r="D120" s="45"/>
      <c r="E120" s="45"/>
      <c r="F120" s="45"/>
      <c r="G120" s="45"/>
      <c r="H120" s="45"/>
      <c r="I120" s="45"/>
      <c r="J120" s="70">
        <v>0.2</v>
      </c>
      <c r="K120" s="70"/>
      <c r="L120" s="30" t="s">
        <v>64</v>
      </c>
      <c r="M120" s="30"/>
      <c r="N120" s="44">
        <v>45</v>
      </c>
      <c r="O120" s="44"/>
      <c r="P120" s="30">
        <v>1</v>
      </c>
      <c r="Q120" s="30"/>
      <c r="R120" s="44">
        <f t="shared" si="6"/>
        <v>9</v>
      </c>
      <c r="S120" s="44"/>
      <c r="T120" s="44"/>
      <c r="U120" s="44">
        <f t="shared" si="7"/>
        <v>11.25</v>
      </c>
      <c r="V120" s="44"/>
      <c r="W120" s="44"/>
      <c r="X120">
        <f t="shared" si="8"/>
        <v>45</v>
      </c>
    </row>
    <row r="121" spans="1:24" ht="12.75">
      <c r="A121" s="2">
        <v>6</v>
      </c>
      <c r="B121" s="45" t="s">
        <v>123</v>
      </c>
      <c r="C121" s="45"/>
      <c r="D121" s="45"/>
      <c r="E121" s="45"/>
      <c r="F121" s="45"/>
      <c r="G121" s="45"/>
      <c r="H121" s="45"/>
      <c r="I121" s="45"/>
      <c r="J121" s="46">
        <v>0.5</v>
      </c>
      <c r="K121" s="46"/>
      <c r="L121" s="30" t="s">
        <v>64</v>
      </c>
      <c r="M121" s="30"/>
      <c r="N121" s="44">
        <v>150</v>
      </c>
      <c r="O121" s="44"/>
      <c r="P121" s="30">
        <v>1</v>
      </c>
      <c r="Q121" s="30"/>
      <c r="R121" s="44">
        <f t="shared" si="6"/>
        <v>75</v>
      </c>
      <c r="S121" s="44"/>
      <c r="T121" s="44"/>
      <c r="U121" s="44">
        <f t="shared" si="7"/>
        <v>93.75</v>
      </c>
      <c r="V121" s="44"/>
      <c r="W121" s="44"/>
      <c r="X121">
        <f t="shared" si="8"/>
        <v>150</v>
      </c>
    </row>
    <row r="122" spans="1:24" ht="12.75">
      <c r="A122" s="2">
        <v>7</v>
      </c>
      <c r="B122" s="45" t="s">
        <v>125</v>
      </c>
      <c r="C122" s="45"/>
      <c r="D122" s="45"/>
      <c r="E122" s="45"/>
      <c r="F122" s="45"/>
      <c r="G122" s="45"/>
      <c r="H122" s="45"/>
      <c r="I122" s="45"/>
      <c r="J122" s="46">
        <v>0.5</v>
      </c>
      <c r="K122" s="46"/>
      <c r="L122" s="30" t="s">
        <v>64</v>
      </c>
      <c r="M122" s="30"/>
      <c r="N122" s="44">
        <v>364.41</v>
      </c>
      <c r="O122" s="44"/>
      <c r="P122" s="30">
        <v>1</v>
      </c>
      <c r="Q122" s="30"/>
      <c r="R122" s="44">
        <f t="shared" si="6"/>
        <v>182.205</v>
      </c>
      <c r="S122" s="44"/>
      <c r="T122" s="44"/>
      <c r="U122" s="44">
        <f t="shared" si="7"/>
        <v>227.75625000000002</v>
      </c>
      <c r="V122" s="44"/>
      <c r="W122" s="44"/>
      <c r="X122">
        <f t="shared" si="8"/>
        <v>364.41</v>
      </c>
    </row>
    <row r="123" spans="1:24" ht="12.75">
      <c r="A123" s="2">
        <v>8</v>
      </c>
      <c r="B123" s="45" t="s">
        <v>170</v>
      </c>
      <c r="C123" s="45"/>
      <c r="D123" s="45"/>
      <c r="E123" s="45"/>
      <c r="F123" s="45"/>
      <c r="G123" s="45"/>
      <c r="H123" s="45"/>
      <c r="I123" s="45"/>
      <c r="J123" s="46">
        <v>1</v>
      </c>
      <c r="K123" s="46"/>
      <c r="L123" s="30" t="s">
        <v>64</v>
      </c>
      <c r="M123" s="30"/>
      <c r="N123" s="44">
        <v>140</v>
      </c>
      <c r="O123" s="44"/>
      <c r="P123" s="30">
        <v>1</v>
      </c>
      <c r="Q123" s="30"/>
      <c r="R123" s="44">
        <f t="shared" si="6"/>
        <v>140</v>
      </c>
      <c r="S123" s="44"/>
      <c r="T123" s="44"/>
      <c r="U123" s="44">
        <f t="shared" si="7"/>
        <v>175</v>
      </c>
      <c r="V123" s="44"/>
      <c r="W123" s="44"/>
      <c r="X123">
        <f t="shared" si="8"/>
        <v>140</v>
      </c>
    </row>
    <row r="124" spans="1:24" ht="12.75">
      <c r="A124" s="2">
        <v>9</v>
      </c>
      <c r="B124" s="45" t="s">
        <v>111</v>
      </c>
      <c r="C124" s="45"/>
      <c r="D124" s="45"/>
      <c r="E124" s="45"/>
      <c r="F124" s="45"/>
      <c r="G124" s="45"/>
      <c r="H124" s="45"/>
      <c r="I124" s="45"/>
      <c r="J124" s="46">
        <v>1</v>
      </c>
      <c r="K124" s="46"/>
      <c r="L124" s="30" t="s">
        <v>64</v>
      </c>
      <c r="M124" s="30"/>
      <c r="N124" s="44">
        <v>317.4</v>
      </c>
      <c r="O124" s="44"/>
      <c r="P124" s="30">
        <v>1</v>
      </c>
      <c r="Q124" s="30"/>
      <c r="R124" s="44">
        <f t="shared" si="6"/>
        <v>317.4</v>
      </c>
      <c r="S124" s="44"/>
      <c r="T124" s="44"/>
      <c r="U124" s="44">
        <f t="shared" si="7"/>
        <v>396.75</v>
      </c>
      <c r="V124" s="44"/>
      <c r="W124" s="44"/>
      <c r="X124">
        <f t="shared" si="8"/>
        <v>317.4</v>
      </c>
    </row>
    <row r="125" spans="1:24" ht="12.75">
      <c r="A125" s="2">
        <v>10</v>
      </c>
      <c r="B125" s="45" t="s">
        <v>112</v>
      </c>
      <c r="C125" s="45"/>
      <c r="D125" s="45"/>
      <c r="E125" s="45"/>
      <c r="F125" s="45"/>
      <c r="G125" s="45"/>
      <c r="H125" s="45"/>
      <c r="I125" s="45"/>
      <c r="J125" s="46">
        <v>0.5</v>
      </c>
      <c r="K125" s="46"/>
      <c r="L125" s="30" t="s">
        <v>64</v>
      </c>
      <c r="M125" s="30"/>
      <c r="N125" s="44">
        <v>50</v>
      </c>
      <c r="O125" s="44"/>
      <c r="P125" s="30">
        <v>1</v>
      </c>
      <c r="Q125" s="30"/>
      <c r="R125" s="44">
        <f t="shared" si="6"/>
        <v>25</v>
      </c>
      <c r="S125" s="44"/>
      <c r="T125" s="44"/>
      <c r="U125" s="44">
        <f t="shared" si="7"/>
        <v>31.25</v>
      </c>
      <c r="V125" s="44"/>
      <c r="W125" s="44"/>
      <c r="X125">
        <f t="shared" si="8"/>
        <v>50</v>
      </c>
    </row>
    <row r="126" spans="1:24" ht="12.75">
      <c r="A126" s="2">
        <v>11</v>
      </c>
      <c r="B126" s="45" t="s">
        <v>113</v>
      </c>
      <c r="C126" s="45"/>
      <c r="D126" s="45"/>
      <c r="E126" s="45"/>
      <c r="F126" s="45"/>
      <c r="G126" s="45"/>
      <c r="H126" s="45"/>
      <c r="I126" s="45"/>
      <c r="J126" s="46">
        <v>0.5</v>
      </c>
      <c r="K126" s="46"/>
      <c r="L126" s="30" t="s">
        <v>64</v>
      </c>
      <c r="M126" s="30"/>
      <c r="N126" s="44">
        <v>52</v>
      </c>
      <c r="O126" s="44"/>
      <c r="P126" s="30">
        <v>1</v>
      </c>
      <c r="Q126" s="30"/>
      <c r="R126" s="44">
        <f t="shared" si="6"/>
        <v>26</v>
      </c>
      <c r="S126" s="44"/>
      <c r="T126" s="44"/>
      <c r="U126" s="44">
        <f t="shared" si="7"/>
        <v>32.5</v>
      </c>
      <c r="V126" s="44"/>
      <c r="W126" s="44"/>
      <c r="X126">
        <f t="shared" si="8"/>
        <v>52</v>
      </c>
    </row>
    <row r="127" spans="1:24" ht="12.75">
      <c r="A127" s="2">
        <v>12</v>
      </c>
      <c r="B127" s="45" t="s">
        <v>114</v>
      </c>
      <c r="C127" s="45"/>
      <c r="D127" s="45"/>
      <c r="E127" s="45"/>
      <c r="F127" s="45"/>
      <c r="G127" s="45"/>
      <c r="H127" s="45"/>
      <c r="I127" s="45"/>
      <c r="J127" s="46">
        <v>1</v>
      </c>
      <c r="K127" s="46"/>
      <c r="L127" s="30" t="s">
        <v>64</v>
      </c>
      <c r="M127" s="30"/>
      <c r="N127" s="44">
        <v>458.1</v>
      </c>
      <c r="O127" s="44"/>
      <c r="P127" s="30">
        <v>2</v>
      </c>
      <c r="Q127" s="30"/>
      <c r="R127" s="44">
        <f t="shared" si="6"/>
        <v>916.2</v>
      </c>
      <c r="S127" s="44"/>
      <c r="T127" s="44"/>
      <c r="U127" s="44">
        <f t="shared" si="7"/>
        <v>1145.25</v>
      </c>
      <c r="V127" s="44"/>
      <c r="W127" s="44"/>
      <c r="X127">
        <f t="shared" si="8"/>
        <v>916.2</v>
      </c>
    </row>
    <row r="128" spans="1:24" ht="12.75">
      <c r="A128" s="2">
        <v>13</v>
      </c>
      <c r="B128" s="45" t="s">
        <v>171</v>
      </c>
      <c r="C128" s="45"/>
      <c r="D128" s="45"/>
      <c r="E128" s="45"/>
      <c r="F128" s="45"/>
      <c r="G128" s="45"/>
      <c r="H128" s="45"/>
      <c r="I128" s="45"/>
      <c r="J128" s="46">
        <v>0.4</v>
      </c>
      <c r="K128" s="46"/>
      <c r="L128" s="30" t="s">
        <v>64</v>
      </c>
      <c r="M128" s="30"/>
      <c r="N128" s="44">
        <v>30</v>
      </c>
      <c r="O128" s="44"/>
      <c r="P128" s="30">
        <v>1</v>
      </c>
      <c r="Q128" s="30"/>
      <c r="R128" s="44">
        <f t="shared" si="6"/>
        <v>12</v>
      </c>
      <c r="S128" s="44"/>
      <c r="T128" s="44"/>
      <c r="U128" s="44">
        <f t="shared" si="7"/>
        <v>15</v>
      </c>
      <c r="V128" s="44"/>
      <c r="W128" s="44"/>
      <c r="X128">
        <f t="shared" si="8"/>
        <v>30</v>
      </c>
    </row>
    <row r="129" spans="1:24" ht="12.75">
      <c r="A129" s="2">
        <v>14</v>
      </c>
      <c r="B129" s="45" t="s">
        <v>110</v>
      </c>
      <c r="C129" s="45"/>
      <c r="D129" s="45"/>
      <c r="E129" s="45"/>
      <c r="F129" s="45"/>
      <c r="G129" s="45"/>
      <c r="H129" s="45"/>
      <c r="I129" s="45"/>
      <c r="J129" s="46">
        <v>1</v>
      </c>
      <c r="K129" s="46"/>
      <c r="L129" s="30" t="s">
        <v>78</v>
      </c>
      <c r="M129" s="30"/>
      <c r="N129" s="44">
        <v>180</v>
      </c>
      <c r="O129" s="44"/>
      <c r="P129" s="30">
        <v>2</v>
      </c>
      <c r="Q129" s="30"/>
      <c r="R129" s="44">
        <f t="shared" si="6"/>
        <v>360</v>
      </c>
      <c r="S129" s="44"/>
      <c r="T129" s="44"/>
      <c r="U129" s="44">
        <f t="shared" si="7"/>
        <v>450</v>
      </c>
      <c r="V129" s="44"/>
      <c r="W129" s="44"/>
      <c r="X129">
        <f t="shared" si="8"/>
        <v>360</v>
      </c>
    </row>
    <row r="130" spans="1:24" ht="12.75">
      <c r="A130" s="2">
        <v>15</v>
      </c>
      <c r="B130" s="45" t="s">
        <v>103</v>
      </c>
      <c r="C130" s="45"/>
      <c r="D130" s="45"/>
      <c r="E130" s="45"/>
      <c r="F130" s="45"/>
      <c r="G130" s="45"/>
      <c r="H130" s="45"/>
      <c r="I130" s="45"/>
      <c r="J130" s="46">
        <v>1</v>
      </c>
      <c r="K130" s="46"/>
      <c r="L130" s="30" t="s">
        <v>64</v>
      </c>
      <c r="M130" s="30"/>
      <c r="N130" s="44">
        <v>120.6</v>
      </c>
      <c r="O130" s="44"/>
      <c r="P130" s="30">
        <v>3</v>
      </c>
      <c r="Q130" s="30"/>
      <c r="R130" s="44">
        <f t="shared" si="6"/>
        <v>361.79999999999995</v>
      </c>
      <c r="S130" s="44"/>
      <c r="T130" s="44"/>
      <c r="U130" s="44">
        <f t="shared" si="7"/>
        <v>452.24999999999994</v>
      </c>
      <c r="V130" s="44"/>
      <c r="W130" s="44"/>
      <c r="X130">
        <f t="shared" si="8"/>
        <v>361.79999999999995</v>
      </c>
    </row>
    <row r="131" spans="1:24" ht="12.75">
      <c r="A131" s="2">
        <v>16</v>
      </c>
      <c r="B131" s="45" t="s">
        <v>172</v>
      </c>
      <c r="C131" s="45"/>
      <c r="D131" s="45"/>
      <c r="E131" s="45"/>
      <c r="F131" s="45"/>
      <c r="G131" s="45"/>
      <c r="H131" s="45"/>
      <c r="I131" s="45"/>
      <c r="J131" s="46">
        <v>0.5</v>
      </c>
      <c r="K131" s="46"/>
      <c r="L131" s="30" t="s">
        <v>64</v>
      </c>
      <c r="M131" s="30"/>
      <c r="N131" s="44">
        <v>135.4</v>
      </c>
      <c r="O131" s="44"/>
      <c r="P131" s="30">
        <v>1</v>
      </c>
      <c r="Q131" s="30"/>
      <c r="R131" s="44">
        <f t="shared" si="6"/>
        <v>67.7</v>
      </c>
      <c r="S131" s="44"/>
      <c r="T131" s="44"/>
      <c r="U131" s="44">
        <f t="shared" si="7"/>
        <v>84.625</v>
      </c>
      <c r="V131" s="44"/>
      <c r="W131" s="44"/>
      <c r="X131">
        <f t="shared" si="8"/>
        <v>135.4</v>
      </c>
    </row>
    <row r="132" spans="1:24" ht="12.75">
      <c r="A132" s="2">
        <v>17</v>
      </c>
      <c r="B132" s="45" t="s">
        <v>173</v>
      </c>
      <c r="C132" s="45"/>
      <c r="D132" s="45"/>
      <c r="E132" s="45"/>
      <c r="F132" s="45"/>
      <c r="G132" s="45"/>
      <c r="H132" s="45"/>
      <c r="I132" s="45"/>
      <c r="J132" s="46">
        <v>0.5</v>
      </c>
      <c r="K132" s="46"/>
      <c r="L132" s="30" t="s">
        <v>64</v>
      </c>
      <c r="M132" s="30"/>
      <c r="N132" s="44">
        <v>40</v>
      </c>
      <c r="O132" s="44"/>
      <c r="P132" s="30">
        <v>1</v>
      </c>
      <c r="Q132" s="30"/>
      <c r="R132" s="44">
        <f t="shared" si="6"/>
        <v>20</v>
      </c>
      <c r="S132" s="44"/>
      <c r="T132" s="44"/>
      <c r="U132" s="44">
        <f t="shared" si="7"/>
        <v>25</v>
      </c>
      <c r="V132" s="44"/>
      <c r="W132" s="44"/>
      <c r="X132">
        <f t="shared" si="8"/>
        <v>40</v>
      </c>
    </row>
    <row r="133" spans="1:24" ht="12.75">
      <c r="A133" s="2">
        <v>18</v>
      </c>
      <c r="B133" s="45" t="s">
        <v>174</v>
      </c>
      <c r="C133" s="45"/>
      <c r="D133" s="45"/>
      <c r="E133" s="45"/>
      <c r="F133" s="45"/>
      <c r="G133" s="45"/>
      <c r="H133" s="45"/>
      <c r="I133" s="45"/>
      <c r="J133" s="46">
        <v>0.5</v>
      </c>
      <c r="K133" s="46"/>
      <c r="L133" s="30" t="s">
        <v>64</v>
      </c>
      <c r="M133" s="30"/>
      <c r="N133" s="44">
        <v>230</v>
      </c>
      <c r="O133" s="44"/>
      <c r="P133" s="30">
        <v>1</v>
      </c>
      <c r="Q133" s="30"/>
      <c r="R133" s="44">
        <f t="shared" si="6"/>
        <v>115</v>
      </c>
      <c r="S133" s="44"/>
      <c r="T133" s="44"/>
      <c r="U133" s="44">
        <f t="shared" si="7"/>
        <v>143.75</v>
      </c>
      <c r="V133" s="44"/>
      <c r="W133" s="44"/>
      <c r="X133">
        <f t="shared" si="8"/>
        <v>230</v>
      </c>
    </row>
    <row r="134" spans="1:24" ht="12.75">
      <c r="A134" s="2">
        <v>19</v>
      </c>
      <c r="B134" s="45" t="s">
        <v>175</v>
      </c>
      <c r="C134" s="45"/>
      <c r="D134" s="45"/>
      <c r="E134" s="45"/>
      <c r="F134" s="45"/>
      <c r="G134" s="45"/>
      <c r="H134" s="45"/>
      <c r="I134" s="45"/>
      <c r="J134" s="46">
        <v>0.2</v>
      </c>
      <c r="K134" s="46"/>
      <c r="L134" s="30" t="s">
        <v>78</v>
      </c>
      <c r="M134" s="30"/>
      <c r="N134" s="44">
        <v>32</v>
      </c>
      <c r="O134" s="44"/>
      <c r="P134" s="30">
        <v>1</v>
      </c>
      <c r="Q134" s="30"/>
      <c r="R134" s="44">
        <f t="shared" si="6"/>
        <v>6.4</v>
      </c>
      <c r="S134" s="44"/>
      <c r="T134" s="44"/>
      <c r="U134" s="44">
        <f t="shared" si="7"/>
        <v>8</v>
      </c>
      <c r="V134" s="44"/>
      <c r="W134" s="44"/>
      <c r="X134">
        <f t="shared" si="8"/>
        <v>32</v>
      </c>
    </row>
    <row r="135" spans="1:24" ht="12.75">
      <c r="A135" s="2">
        <v>20</v>
      </c>
      <c r="B135" s="45" t="s">
        <v>176</v>
      </c>
      <c r="C135" s="45"/>
      <c r="D135" s="45"/>
      <c r="E135" s="45"/>
      <c r="F135" s="45"/>
      <c r="G135" s="45"/>
      <c r="H135" s="45"/>
      <c r="I135" s="45"/>
      <c r="J135" s="46">
        <v>0.5</v>
      </c>
      <c r="K135" s="46"/>
      <c r="L135" s="30" t="s">
        <v>64</v>
      </c>
      <c r="M135" s="30"/>
      <c r="N135" s="44">
        <v>90</v>
      </c>
      <c r="O135" s="44"/>
      <c r="P135" s="30">
        <v>2</v>
      </c>
      <c r="Q135" s="30"/>
      <c r="R135" s="44">
        <f t="shared" si="6"/>
        <v>90</v>
      </c>
      <c r="S135" s="44"/>
      <c r="T135" s="44"/>
      <c r="U135" s="44">
        <f t="shared" si="7"/>
        <v>112.5</v>
      </c>
      <c r="V135" s="44"/>
      <c r="W135" s="44"/>
      <c r="X135">
        <f t="shared" si="8"/>
        <v>180</v>
      </c>
    </row>
    <row r="136" spans="1:24" ht="12.75">
      <c r="A136" s="2">
        <v>21</v>
      </c>
      <c r="B136" s="45" t="s">
        <v>177</v>
      </c>
      <c r="C136" s="45"/>
      <c r="D136" s="45"/>
      <c r="E136" s="45"/>
      <c r="F136" s="45"/>
      <c r="G136" s="45"/>
      <c r="H136" s="45"/>
      <c r="I136" s="45"/>
      <c r="J136" s="46">
        <v>0.1</v>
      </c>
      <c r="K136" s="46"/>
      <c r="L136" s="30" t="s">
        <v>64</v>
      </c>
      <c r="M136" s="30"/>
      <c r="N136" s="44">
        <v>2565.7</v>
      </c>
      <c r="O136" s="44"/>
      <c r="P136" s="30">
        <v>1</v>
      </c>
      <c r="Q136" s="30"/>
      <c r="R136" s="44">
        <f t="shared" si="6"/>
        <v>256.57</v>
      </c>
      <c r="S136" s="44"/>
      <c r="T136" s="44"/>
      <c r="U136" s="44">
        <f t="shared" si="7"/>
        <v>320.7125</v>
      </c>
      <c r="V136" s="44"/>
      <c r="W136" s="44"/>
      <c r="X136">
        <f t="shared" si="8"/>
        <v>2565.7</v>
      </c>
    </row>
    <row r="137" spans="1:24" ht="12.75">
      <c r="A137" s="2">
        <v>22</v>
      </c>
      <c r="B137" s="45" t="s">
        <v>104</v>
      </c>
      <c r="C137" s="45"/>
      <c r="D137" s="45"/>
      <c r="E137" s="45"/>
      <c r="F137" s="45"/>
      <c r="G137" s="45"/>
      <c r="H137" s="45"/>
      <c r="I137" s="45"/>
      <c r="J137" s="46">
        <v>1</v>
      </c>
      <c r="K137" s="46"/>
      <c r="L137" s="30" t="s">
        <v>64</v>
      </c>
      <c r="M137" s="30"/>
      <c r="N137" s="44">
        <v>253.9</v>
      </c>
      <c r="O137" s="44"/>
      <c r="P137" s="30">
        <v>1</v>
      </c>
      <c r="Q137" s="30"/>
      <c r="R137" s="44">
        <f t="shared" si="6"/>
        <v>253.9</v>
      </c>
      <c r="S137" s="44"/>
      <c r="T137" s="44"/>
      <c r="U137" s="44">
        <f t="shared" si="7"/>
        <v>317.375</v>
      </c>
      <c r="V137" s="44"/>
      <c r="W137" s="44"/>
      <c r="X137">
        <f t="shared" si="8"/>
        <v>253.9</v>
      </c>
    </row>
    <row r="138" spans="1:24" ht="12.75">
      <c r="A138" s="2">
        <v>23</v>
      </c>
      <c r="B138" s="45" t="s">
        <v>178</v>
      </c>
      <c r="C138" s="45"/>
      <c r="D138" s="45"/>
      <c r="E138" s="45"/>
      <c r="F138" s="45"/>
      <c r="G138" s="45"/>
      <c r="H138" s="45"/>
      <c r="I138" s="45"/>
      <c r="J138" s="46">
        <v>0.33</v>
      </c>
      <c r="K138" s="46"/>
      <c r="L138" s="30" t="s">
        <v>64</v>
      </c>
      <c r="M138" s="30"/>
      <c r="N138" s="44">
        <v>120</v>
      </c>
      <c r="O138" s="44"/>
      <c r="P138" s="30">
        <v>1</v>
      </c>
      <c r="Q138" s="30"/>
      <c r="R138" s="44">
        <f t="shared" si="6"/>
        <v>39.6</v>
      </c>
      <c r="S138" s="44"/>
      <c r="T138" s="44"/>
      <c r="U138" s="44">
        <f t="shared" si="7"/>
        <v>49.5</v>
      </c>
      <c r="V138" s="44"/>
      <c r="W138" s="44"/>
      <c r="X138">
        <f t="shared" si="8"/>
        <v>120</v>
      </c>
    </row>
    <row r="139" spans="1:24" ht="12.75">
      <c r="A139" s="2">
        <v>24</v>
      </c>
      <c r="B139" s="45" t="s">
        <v>106</v>
      </c>
      <c r="C139" s="45"/>
      <c r="D139" s="45"/>
      <c r="E139" s="45"/>
      <c r="F139" s="45"/>
      <c r="G139" s="45"/>
      <c r="H139" s="45"/>
      <c r="I139" s="45"/>
      <c r="J139" s="46">
        <v>0.5</v>
      </c>
      <c r="K139" s="46"/>
      <c r="L139" s="30" t="s">
        <v>64</v>
      </c>
      <c r="M139" s="30"/>
      <c r="N139" s="44">
        <v>101.7</v>
      </c>
      <c r="O139" s="44"/>
      <c r="P139" s="30">
        <v>1</v>
      </c>
      <c r="Q139" s="30"/>
      <c r="R139" s="44">
        <f t="shared" si="6"/>
        <v>50.85</v>
      </c>
      <c r="S139" s="44"/>
      <c r="T139" s="44"/>
      <c r="U139" s="44">
        <f t="shared" si="7"/>
        <v>63.5625</v>
      </c>
      <c r="V139" s="44"/>
      <c r="W139" s="44"/>
      <c r="X139">
        <f t="shared" si="8"/>
        <v>101.7</v>
      </c>
    </row>
    <row r="140" spans="1:24" ht="26.25" customHeight="1">
      <c r="A140" s="2">
        <v>25</v>
      </c>
      <c r="B140" s="45" t="s">
        <v>179</v>
      </c>
      <c r="C140" s="45"/>
      <c r="D140" s="45"/>
      <c r="E140" s="45"/>
      <c r="F140" s="45"/>
      <c r="G140" s="45"/>
      <c r="H140" s="45"/>
      <c r="I140" s="45"/>
      <c r="J140" s="46">
        <v>0.5</v>
      </c>
      <c r="K140" s="46"/>
      <c r="L140" s="30" t="s">
        <v>64</v>
      </c>
      <c r="M140" s="30"/>
      <c r="N140" s="44">
        <v>110</v>
      </c>
      <c r="O140" s="44"/>
      <c r="P140" s="30">
        <v>1</v>
      </c>
      <c r="Q140" s="30"/>
      <c r="R140" s="44">
        <f t="shared" si="6"/>
        <v>55</v>
      </c>
      <c r="S140" s="44"/>
      <c r="T140" s="44"/>
      <c r="U140" s="44">
        <f t="shared" si="7"/>
        <v>68.75</v>
      </c>
      <c r="V140" s="44"/>
      <c r="W140" s="44"/>
      <c r="X140">
        <f t="shared" si="8"/>
        <v>110</v>
      </c>
    </row>
    <row r="141" spans="1:24" ht="12.75">
      <c r="A141" s="2">
        <v>26</v>
      </c>
      <c r="B141" s="45" t="s">
        <v>180</v>
      </c>
      <c r="C141" s="45"/>
      <c r="D141" s="45"/>
      <c r="E141" s="45"/>
      <c r="F141" s="45"/>
      <c r="G141" s="45"/>
      <c r="H141" s="45"/>
      <c r="I141" s="45"/>
      <c r="J141" s="46">
        <v>0.5</v>
      </c>
      <c r="K141" s="46"/>
      <c r="L141" s="30" t="s">
        <v>64</v>
      </c>
      <c r="M141" s="30"/>
      <c r="N141" s="44">
        <v>570.3</v>
      </c>
      <c r="O141" s="44"/>
      <c r="P141" s="30">
        <v>3</v>
      </c>
      <c r="Q141" s="30"/>
      <c r="R141" s="44">
        <f t="shared" si="6"/>
        <v>855.4499999999999</v>
      </c>
      <c r="S141" s="44"/>
      <c r="T141" s="44"/>
      <c r="U141" s="44">
        <f t="shared" si="7"/>
        <v>1069.3125</v>
      </c>
      <c r="V141" s="44"/>
      <c r="W141" s="44"/>
      <c r="X141">
        <f t="shared" si="8"/>
        <v>1710.8999999999999</v>
      </c>
    </row>
    <row r="142" spans="1:24" ht="12.75">
      <c r="A142" s="2">
        <v>27</v>
      </c>
      <c r="B142" s="45" t="s">
        <v>181</v>
      </c>
      <c r="C142" s="45"/>
      <c r="D142" s="45"/>
      <c r="E142" s="45"/>
      <c r="F142" s="45"/>
      <c r="G142" s="45"/>
      <c r="H142" s="45"/>
      <c r="I142" s="45"/>
      <c r="J142" s="46">
        <v>0.25</v>
      </c>
      <c r="K142" s="46"/>
      <c r="L142" s="30" t="s">
        <v>78</v>
      </c>
      <c r="M142" s="30"/>
      <c r="N142" s="44">
        <v>3400</v>
      </c>
      <c r="O142" s="44"/>
      <c r="P142" s="30">
        <v>1</v>
      </c>
      <c r="Q142" s="30"/>
      <c r="R142" s="44">
        <f t="shared" si="6"/>
        <v>850</v>
      </c>
      <c r="S142" s="44"/>
      <c r="T142" s="44"/>
      <c r="U142" s="44">
        <f t="shared" si="7"/>
        <v>1062.5</v>
      </c>
      <c r="V142" s="44"/>
      <c r="W142" s="44"/>
      <c r="X142">
        <f t="shared" si="8"/>
        <v>3400</v>
      </c>
    </row>
    <row r="143" spans="1:24" ht="12.75">
      <c r="A143" s="2">
        <v>28</v>
      </c>
      <c r="B143" s="45" t="s">
        <v>182</v>
      </c>
      <c r="C143" s="45"/>
      <c r="D143" s="45"/>
      <c r="E143" s="45"/>
      <c r="F143" s="45"/>
      <c r="G143" s="45"/>
      <c r="H143" s="45"/>
      <c r="I143" s="45"/>
      <c r="J143" s="46">
        <v>0.5</v>
      </c>
      <c r="K143" s="46"/>
      <c r="L143" s="30" t="s">
        <v>64</v>
      </c>
      <c r="M143" s="30"/>
      <c r="N143" s="44">
        <v>192.6</v>
      </c>
      <c r="O143" s="44"/>
      <c r="P143" s="30">
        <v>1</v>
      </c>
      <c r="Q143" s="30"/>
      <c r="R143" s="44">
        <f t="shared" si="6"/>
        <v>96.3</v>
      </c>
      <c r="S143" s="44"/>
      <c r="T143" s="44"/>
      <c r="U143" s="44">
        <f t="shared" si="7"/>
        <v>120.375</v>
      </c>
      <c r="V143" s="44"/>
      <c r="W143" s="44"/>
      <c r="X143">
        <f t="shared" si="8"/>
        <v>192.6</v>
      </c>
    </row>
    <row r="144" spans="1:24" ht="12.75">
      <c r="A144" s="2">
        <v>29</v>
      </c>
      <c r="B144" s="45" t="s">
        <v>97</v>
      </c>
      <c r="C144" s="45"/>
      <c r="D144" s="45"/>
      <c r="E144" s="45"/>
      <c r="F144" s="45"/>
      <c r="G144" s="45"/>
      <c r="H144" s="45"/>
      <c r="I144" s="45"/>
      <c r="J144" s="46">
        <v>0.25</v>
      </c>
      <c r="K144" s="46"/>
      <c r="L144" s="30" t="s">
        <v>64</v>
      </c>
      <c r="M144" s="30"/>
      <c r="N144" s="44">
        <v>3144.6</v>
      </c>
      <c r="O144" s="44"/>
      <c r="P144" s="30">
        <v>1</v>
      </c>
      <c r="Q144" s="30"/>
      <c r="R144" s="44">
        <f t="shared" si="6"/>
        <v>786.15</v>
      </c>
      <c r="S144" s="44"/>
      <c r="T144" s="44"/>
      <c r="U144" s="44">
        <f t="shared" si="7"/>
        <v>982.6875</v>
      </c>
      <c r="V144" s="44"/>
      <c r="W144" s="44"/>
      <c r="X144">
        <f t="shared" si="8"/>
        <v>3144.6</v>
      </c>
    </row>
    <row r="145" spans="1:24" ht="12.75">
      <c r="A145" s="2">
        <v>30</v>
      </c>
      <c r="B145" s="45" t="s">
        <v>183</v>
      </c>
      <c r="C145" s="45"/>
      <c r="D145" s="45"/>
      <c r="E145" s="45"/>
      <c r="F145" s="45"/>
      <c r="G145" s="45"/>
      <c r="H145" s="45"/>
      <c r="I145" s="45"/>
      <c r="J145" s="46">
        <v>0.5</v>
      </c>
      <c r="K145" s="46"/>
      <c r="L145" s="30" t="s">
        <v>64</v>
      </c>
      <c r="M145" s="30"/>
      <c r="N145" s="44">
        <v>413.7</v>
      </c>
      <c r="O145" s="44"/>
      <c r="P145" s="30">
        <v>2</v>
      </c>
      <c r="Q145" s="30"/>
      <c r="R145" s="44">
        <f t="shared" si="6"/>
        <v>413.7</v>
      </c>
      <c r="S145" s="44"/>
      <c r="T145" s="44"/>
      <c r="U145" s="44">
        <f t="shared" si="7"/>
        <v>517.125</v>
      </c>
      <c r="V145" s="44"/>
      <c r="W145" s="44"/>
      <c r="X145">
        <f t="shared" si="8"/>
        <v>827.4</v>
      </c>
    </row>
    <row r="146" spans="1:24" ht="12.75">
      <c r="A146" s="2">
        <v>31</v>
      </c>
      <c r="B146" s="45" t="s">
        <v>184</v>
      </c>
      <c r="C146" s="45"/>
      <c r="D146" s="45"/>
      <c r="E146" s="45"/>
      <c r="F146" s="45"/>
      <c r="G146" s="45"/>
      <c r="H146" s="45"/>
      <c r="I146" s="45"/>
      <c r="J146" s="46">
        <v>0.5</v>
      </c>
      <c r="K146" s="46"/>
      <c r="L146" s="30" t="s">
        <v>64</v>
      </c>
      <c r="M146" s="30"/>
      <c r="N146" s="44">
        <v>1400</v>
      </c>
      <c r="O146" s="44"/>
      <c r="P146" s="30">
        <v>1</v>
      </c>
      <c r="Q146" s="30"/>
      <c r="R146" s="44">
        <f t="shared" si="6"/>
        <v>700</v>
      </c>
      <c r="S146" s="44"/>
      <c r="T146" s="44"/>
      <c r="U146" s="44">
        <f t="shared" si="7"/>
        <v>875</v>
      </c>
      <c r="V146" s="44"/>
      <c r="W146" s="44"/>
      <c r="X146">
        <f t="shared" si="8"/>
        <v>1400</v>
      </c>
    </row>
    <row r="147" spans="1:24" ht="12.75">
      <c r="A147" s="2">
        <v>32</v>
      </c>
      <c r="B147" s="45" t="s">
        <v>185</v>
      </c>
      <c r="C147" s="45"/>
      <c r="D147" s="45"/>
      <c r="E147" s="45"/>
      <c r="F147" s="45"/>
      <c r="G147" s="45"/>
      <c r="H147" s="45"/>
      <c r="I147" s="45"/>
      <c r="J147" s="46">
        <v>0.5</v>
      </c>
      <c r="K147" s="46"/>
      <c r="L147" s="30" t="s">
        <v>64</v>
      </c>
      <c r="M147" s="30"/>
      <c r="N147" s="44">
        <v>310</v>
      </c>
      <c r="O147" s="44"/>
      <c r="P147" s="30">
        <v>1</v>
      </c>
      <c r="Q147" s="30"/>
      <c r="R147" s="44">
        <f t="shared" si="6"/>
        <v>155</v>
      </c>
      <c r="S147" s="44"/>
      <c r="T147" s="44"/>
      <c r="U147" s="44">
        <f t="shared" si="7"/>
        <v>193.75</v>
      </c>
      <c r="V147" s="44"/>
      <c r="W147" s="44"/>
      <c r="X147">
        <f t="shared" si="8"/>
        <v>310</v>
      </c>
    </row>
    <row r="148" spans="1:24" ht="12.75">
      <c r="A148" s="2">
        <v>33</v>
      </c>
      <c r="B148" s="45" t="s">
        <v>124</v>
      </c>
      <c r="C148" s="45"/>
      <c r="D148" s="45"/>
      <c r="E148" s="45"/>
      <c r="F148" s="45"/>
      <c r="G148" s="45"/>
      <c r="H148" s="45"/>
      <c r="I148" s="45"/>
      <c r="J148" s="46">
        <v>0.5</v>
      </c>
      <c r="K148" s="46"/>
      <c r="L148" s="30" t="s">
        <v>64</v>
      </c>
      <c r="M148" s="30"/>
      <c r="N148" s="44">
        <v>142</v>
      </c>
      <c r="O148" s="44"/>
      <c r="P148" s="30">
        <v>1</v>
      </c>
      <c r="Q148" s="30"/>
      <c r="R148" s="44">
        <f t="shared" si="6"/>
        <v>71</v>
      </c>
      <c r="S148" s="44"/>
      <c r="T148" s="44"/>
      <c r="U148" s="44">
        <f t="shared" si="7"/>
        <v>88.75</v>
      </c>
      <c r="V148" s="44"/>
      <c r="W148" s="44"/>
      <c r="X148">
        <f aca="true" t="shared" si="9" ref="X148:X168">N148*P148</f>
        <v>142</v>
      </c>
    </row>
    <row r="149" spans="1:24" ht="12.75">
      <c r="A149" s="2">
        <v>34</v>
      </c>
      <c r="B149" s="45" t="s">
        <v>186</v>
      </c>
      <c r="C149" s="45"/>
      <c r="D149" s="45"/>
      <c r="E149" s="45"/>
      <c r="F149" s="45"/>
      <c r="G149" s="45"/>
      <c r="H149" s="45"/>
      <c r="I149" s="45"/>
      <c r="J149" s="46">
        <v>0.4</v>
      </c>
      <c r="K149" s="46"/>
      <c r="L149" s="30" t="s">
        <v>64</v>
      </c>
      <c r="M149" s="30"/>
      <c r="N149" s="44">
        <v>100</v>
      </c>
      <c r="O149" s="44"/>
      <c r="P149" s="30">
        <v>1</v>
      </c>
      <c r="Q149" s="30"/>
      <c r="R149" s="44">
        <f t="shared" si="6"/>
        <v>40</v>
      </c>
      <c r="S149" s="44"/>
      <c r="T149" s="44"/>
      <c r="U149" s="44">
        <f t="shared" si="7"/>
        <v>50</v>
      </c>
      <c r="V149" s="44"/>
      <c r="W149" s="44"/>
      <c r="X149">
        <f t="shared" si="9"/>
        <v>100</v>
      </c>
    </row>
    <row r="150" spans="1:24" ht="12.75">
      <c r="A150" s="2">
        <v>35</v>
      </c>
      <c r="B150" s="45" t="s">
        <v>187</v>
      </c>
      <c r="C150" s="45"/>
      <c r="D150" s="45"/>
      <c r="E150" s="45"/>
      <c r="F150" s="45"/>
      <c r="G150" s="45"/>
      <c r="H150" s="45"/>
      <c r="I150" s="45"/>
      <c r="J150" s="46">
        <v>0.5</v>
      </c>
      <c r="K150" s="46"/>
      <c r="L150" s="30" t="s">
        <v>64</v>
      </c>
      <c r="M150" s="30"/>
      <c r="N150" s="44">
        <v>90</v>
      </c>
      <c r="O150" s="44"/>
      <c r="P150" s="30">
        <v>1</v>
      </c>
      <c r="Q150" s="30"/>
      <c r="R150" s="44">
        <f t="shared" si="6"/>
        <v>45</v>
      </c>
      <c r="S150" s="44"/>
      <c r="T150" s="44"/>
      <c r="U150" s="44">
        <f t="shared" si="7"/>
        <v>56.25</v>
      </c>
      <c r="V150" s="44"/>
      <c r="W150" s="44"/>
      <c r="X150">
        <f t="shared" si="9"/>
        <v>90</v>
      </c>
    </row>
    <row r="151" spans="1:24" ht="12.75">
      <c r="A151" s="2">
        <v>36</v>
      </c>
      <c r="B151" s="45" t="s">
        <v>188</v>
      </c>
      <c r="C151" s="45"/>
      <c r="D151" s="45"/>
      <c r="E151" s="45"/>
      <c r="F151" s="45"/>
      <c r="G151" s="45"/>
      <c r="H151" s="45"/>
      <c r="I151" s="45"/>
      <c r="J151" s="46">
        <v>0.5</v>
      </c>
      <c r="K151" s="46"/>
      <c r="L151" s="30" t="s">
        <v>64</v>
      </c>
      <c r="M151" s="30"/>
      <c r="N151" s="44">
        <v>50.85</v>
      </c>
      <c r="O151" s="44"/>
      <c r="P151" s="30">
        <v>1</v>
      </c>
      <c r="Q151" s="30"/>
      <c r="R151" s="44">
        <f t="shared" si="6"/>
        <v>25.425</v>
      </c>
      <c r="S151" s="44"/>
      <c r="T151" s="44"/>
      <c r="U151" s="44">
        <f t="shared" si="7"/>
        <v>31.78125</v>
      </c>
      <c r="V151" s="44"/>
      <c r="W151" s="44"/>
      <c r="X151">
        <f t="shared" si="9"/>
        <v>50.85</v>
      </c>
    </row>
    <row r="152" spans="1:24" ht="12.75">
      <c r="A152" s="2">
        <v>37</v>
      </c>
      <c r="B152" s="45" t="s">
        <v>189</v>
      </c>
      <c r="C152" s="45"/>
      <c r="D152" s="45"/>
      <c r="E152" s="45"/>
      <c r="F152" s="45"/>
      <c r="G152" s="45"/>
      <c r="H152" s="45"/>
      <c r="I152" s="45"/>
      <c r="J152" s="46">
        <v>1</v>
      </c>
      <c r="K152" s="46"/>
      <c r="L152" s="30" t="s">
        <v>64</v>
      </c>
      <c r="M152" s="30"/>
      <c r="N152" s="44">
        <v>20</v>
      </c>
      <c r="O152" s="44"/>
      <c r="P152" s="30">
        <v>3</v>
      </c>
      <c r="Q152" s="30"/>
      <c r="R152" s="44">
        <f t="shared" si="6"/>
        <v>60</v>
      </c>
      <c r="S152" s="44"/>
      <c r="T152" s="44"/>
      <c r="U152" s="44">
        <f t="shared" si="7"/>
        <v>75</v>
      </c>
      <c r="V152" s="44"/>
      <c r="W152" s="44"/>
      <c r="X152">
        <f t="shared" si="9"/>
        <v>60</v>
      </c>
    </row>
    <row r="153" spans="1:24" ht="12.75">
      <c r="A153" s="2">
        <v>38</v>
      </c>
      <c r="B153" s="45" t="s">
        <v>126</v>
      </c>
      <c r="C153" s="45"/>
      <c r="D153" s="45"/>
      <c r="E153" s="45"/>
      <c r="F153" s="45"/>
      <c r="G153" s="45"/>
      <c r="H153" s="45"/>
      <c r="I153" s="45"/>
      <c r="J153" s="46">
        <v>0.5</v>
      </c>
      <c r="K153" s="46"/>
      <c r="L153" s="30" t="s">
        <v>64</v>
      </c>
      <c r="M153" s="30"/>
      <c r="N153" s="44">
        <v>52</v>
      </c>
      <c r="O153" s="44"/>
      <c r="P153" s="30">
        <v>1</v>
      </c>
      <c r="Q153" s="30"/>
      <c r="R153" s="44">
        <f t="shared" si="6"/>
        <v>26</v>
      </c>
      <c r="S153" s="44"/>
      <c r="T153" s="44"/>
      <c r="U153" s="44">
        <f t="shared" si="7"/>
        <v>32.5</v>
      </c>
      <c r="V153" s="44"/>
      <c r="W153" s="44"/>
      <c r="X153">
        <f t="shared" si="9"/>
        <v>52</v>
      </c>
    </row>
    <row r="154" spans="1:24" ht="26.25" customHeight="1">
      <c r="A154" s="2">
        <v>39</v>
      </c>
      <c r="B154" s="45" t="s">
        <v>190</v>
      </c>
      <c r="C154" s="45"/>
      <c r="D154" s="45"/>
      <c r="E154" s="45"/>
      <c r="F154" s="45"/>
      <c r="G154" s="45"/>
      <c r="H154" s="45"/>
      <c r="I154" s="45"/>
      <c r="J154" s="46">
        <v>1</v>
      </c>
      <c r="K154" s="46"/>
      <c r="L154" s="30" t="s">
        <v>64</v>
      </c>
      <c r="M154" s="30"/>
      <c r="N154" s="44">
        <v>120</v>
      </c>
      <c r="O154" s="44"/>
      <c r="P154" s="30">
        <v>5</v>
      </c>
      <c r="Q154" s="30"/>
      <c r="R154" s="44">
        <f t="shared" si="6"/>
        <v>600</v>
      </c>
      <c r="S154" s="44"/>
      <c r="T154" s="44"/>
      <c r="U154" s="44">
        <f t="shared" si="7"/>
        <v>750</v>
      </c>
      <c r="V154" s="44"/>
      <c r="W154" s="44"/>
      <c r="X154">
        <f t="shared" si="9"/>
        <v>600</v>
      </c>
    </row>
    <row r="155" spans="1:24" ht="27" customHeight="1">
      <c r="A155" s="2">
        <v>40</v>
      </c>
      <c r="B155" s="45" t="s">
        <v>191</v>
      </c>
      <c r="C155" s="45"/>
      <c r="D155" s="45"/>
      <c r="E155" s="45"/>
      <c r="F155" s="45"/>
      <c r="G155" s="45"/>
      <c r="H155" s="45"/>
      <c r="I155" s="45"/>
      <c r="J155" s="46">
        <v>1</v>
      </c>
      <c r="K155" s="46"/>
      <c r="L155" s="30" t="s">
        <v>64</v>
      </c>
      <c r="M155" s="30"/>
      <c r="N155" s="44">
        <v>380</v>
      </c>
      <c r="O155" s="44"/>
      <c r="P155" s="30">
        <v>2</v>
      </c>
      <c r="Q155" s="30"/>
      <c r="R155" s="44">
        <f t="shared" si="6"/>
        <v>760</v>
      </c>
      <c r="S155" s="44"/>
      <c r="T155" s="44"/>
      <c r="U155" s="44">
        <f t="shared" si="7"/>
        <v>950</v>
      </c>
      <c r="V155" s="44"/>
      <c r="W155" s="44"/>
      <c r="X155">
        <f t="shared" si="9"/>
        <v>760</v>
      </c>
    </row>
    <row r="156" spans="1:24" ht="24.75" customHeight="1">
      <c r="A156" s="2">
        <v>41</v>
      </c>
      <c r="B156" s="45" t="s">
        <v>192</v>
      </c>
      <c r="C156" s="45"/>
      <c r="D156" s="45"/>
      <c r="E156" s="45"/>
      <c r="F156" s="45"/>
      <c r="G156" s="45"/>
      <c r="H156" s="45"/>
      <c r="I156" s="45"/>
      <c r="J156" s="46">
        <v>0.2</v>
      </c>
      <c r="K156" s="46"/>
      <c r="L156" s="30" t="s">
        <v>64</v>
      </c>
      <c r="M156" s="30"/>
      <c r="N156" s="44">
        <v>600</v>
      </c>
      <c r="O156" s="44"/>
      <c r="P156" s="30">
        <v>1</v>
      </c>
      <c r="Q156" s="30"/>
      <c r="R156" s="44">
        <f t="shared" si="6"/>
        <v>120</v>
      </c>
      <c r="S156" s="44"/>
      <c r="T156" s="44"/>
      <c r="U156" s="44">
        <f t="shared" si="7"/>
        <v>150</v>
      </c>
      <c r="V156" s="44"/>
      <c r="W156" s="44"/>
      <c r="X156">
        <f t="shared" si="9"/>
        <v>600</v>
      </c>
    </row>
    <row r="157" spans="1:24" ht="25.5" customHeight="1">
      <c r="A157" s="2">
        <v>42</v>
      </c>
      <c r="B157" s="45" t="s">
        <v>193</v>
      </c>
      <c r="C157" s="45"/>
      <c r="D157" s="45"/>
      <c r="E157" s="45"/>
      <c r="F157" s="45"/>
      <c r="G157" s="45"/>
      <c r="H157" s="45"/>
      <c r="I157" s="45"/>
      <c r="J157" s="46">
        <v>0.5</v>
      </c>
      <c r="K157" s="46"/>
      <c r="L157" s="30" t="s">
        <v>64</v>
      </c>
      <c r="M157" s="30"/>
      <c r="N157" s="44">
        <v>140</v>
      </c>
      <c r="O157" s="44"/>
      <c r="P157" s="30">
        <v>2</v>
      </c>
      <c r="Q157" s="30"/>
      <c r="R157" s="44">
        <f t="shared" si="6"/>
        <v>140</v>
      </c>
      <c r="S157" s="44"/>
      <c r="T157" s="44"/>
      <c r="U157" s="44">
        <f t="shared" si="7"/>
        <v>175</v>
      </c>
      <c r="V157" s="44"/>
      <c r="W157" s="44"/>
      <c r="X157">
        <f t="shared" si="9"/>
        <v>280</v>
      </c>
    </row>
    <row r="158" spans="1:24" ht="12.75">
      <c r="A158" s="2">
        <v>43</v>
      </c>
      <c r="B158" s="45" t="s">
        <v>25</v>
      </c>
      <c r="C158" s="45"/>
      <c r="D158" s="45"/>
      <c r="E158" s="45"/>
      <c r="F158" s="45"/>
      <c r="G158" s="45"/>
      <c r="H158" s="45"/>
      <c r="I158" s="45"/>
      <c r="J158" s="46">
        <v>0.5</v>
      </c>
      <c r="K158" s="46"/>
      <c r="L158" s="30" t="s">
        <v>64</v>
      </c>
      <c r="M158" s="30"/>
      <c r="N158" s="44">
        <v>115.3</v>
      </c>
      <c r="O158" s="44"/>
      <c r="P158" s="30">
        <v>2</v>
      </c>
      <c r="Q158" s="30"/>
      <c r="R158" s="44">
        <f t="shared" si="6"/>
        <v>115.3</v>
      </c>
      <c r="S158" s="44"/>
      <c r="T158" s="44"/>
      <c r="U158" s="44">
        <f t="shared" si="7"/>
        <v>144.125</v>
      </c>
      <c r="V158" s="44"/>
      <c r="W158" s="44"/>
      <c r="X158">
        <f t="shared" si="9"/>
        <v>230.6</v>
      </c>
    </row>
    <row r="159" spans="1:24" ht="12.75">
      <c r="A159" s="2">
        <v>44</v>
      </c>
      <c r="B159" s="45" t="s">
        <v>26</v>
      </c>
      <c r="C159" s="45"/>
      <c r="D159" s="45"/>
      <c r="E159" s="45"/>
      <c r="F159" s="45"/>
      <c r="G159" s="45"/>
      <c r="H159" s="45"/>
      <c r="I159" s="45"/>
      <c r="J159" s="46">
        <v>0.5</v>
      </c>
      <c r="K159" s="46"/>
      <c r="L159" s="30" t="s">
        <v>64</v>
      </c>
      <c r="M159" s="30"/>
      <c r="N159" s="44">
        <v>60</v>
      </c>
      <c r="O159" s="44"/>
      <c r="P159" s="30">
        <v>2</v>
      </c>
      <c r="Q159" s="30"/>
      <c r="R159" s="44">
        <f t="shared" si="6"/>
        <v>60</v>
      </c>
      <c r="S159" s="44"/>
      <c r="T159" s="44"/>
      <c r="U159" s="44">
        <f t="shared" si="7"/>
        <v>75</v>
      </c>
      <c r="V159" s="44"/>
      <c r="W159" s="44"/>
      <c r="X159">
        <f t="shared" si="9"/>
        <v>120</v>
      </c>
    </row>
    <row r="160" spans="1:24" ht="12.75">
      <c r="A160" s="2">
        <v>45</v>
      </c>
      <c r="B160" s="45" t="s">
        <v>115</v>
      </c>
      <c r="C160" s="45"/>
      <c r="D160" s="45"/>
      <c r="E160" s="45"/>
      <c r="F160" s="45"/>
      <c r="G160" s="45"/>
      <c r="H160" s="45"/>
      <c r="I160" s="45"/>
      <c r="J160" s="46">
        <v>1</v>
      </c>
      <c r="K160" s="46"/>
      <c r="L160" s="30" t="s">
        <v>64</v>
      </c>
      <c r="M160" s="30"/>
      <c r="N160" s="44">
        <v>50</v>
      </c>
      <c r="O160" s="44"/>
      <c r="P160" s="30">
        <v>1</v>
      </c>
      <c r="Q160" s="30"/>
      <c r="R160" s="44">
        <f t="shared" si="6"/>
        <v>50</v>
      </c>
      <c r="S160" s="44"/>
      <c r="T160" s="44"/>
      <c r="U160" s="44">
        <f t="shared" si="7"/>
        <v>62.5</v>
      </c>
      <c r="V160" s="44"/>
      <c r="W160" s="44"/>
      <c r="X160">
        <f t="shared" si="9"/>
        <v>50</v>
      </c>
    </row>
    <row r="161" spans="1:24" ht="28.5" customHeight="1">
      <c r="A161" s="2">
        <v>46</v>
      </c>
      <c r="B161" s="45" t="s">
        <v>194</v>
      </c>
      <c r="C161" s="45"/>
      <c r="D161" s="45"/>
      <c r="E161" s="45"/>
      <c r="F161" s="45"/>
      <c r="G161" s="45"/>
      <c r="H161" s="45"/>
      <c r="I161" s="45"/>
      <c r="J161" s="46">
        <v>0.33</v>
      </c>
      <c r="K161" s="46"/>
      <c r="L161" s="30" t="s">
        <v>64</v>
      </c>
      <c r="M161" s="30"/>
      <c r="N161" s="44">
        <v>68.9</v>
      </c>
      <c r="O161" s="44"/>
      <c r="P161" s="30">
        <v>1</v>
      </c>
      <c r="Q161" s="30"/>
      <c r="R161" s="44">
        <f t="shared" si="6"/>
        <v>22.737000000000002</v>
      </c>
      <c r="S161" s="44"/>
      <c r="T161" s="44"/>
      <c r="U161" s="44">
        <f t="shared" si="7"/>
        <v>28.42125</v>
      </c>
      <c r="V161" s="44"/>
      <c r="W161" s="44"/>
      <c r="X161">
        <f t="shared" si="9"/>
        <v>68.9</v>
      </c>
    </row>
    <row r="162" spans="1:24" ht="12.75">
      <c r="A162" s="2">
        <v>47</v>
      </c>
      <c r="B162" s="45" t="s">
        <v>195</v>
      </c>
      <c r="C162" s="45"/>
      <c r="D162" s="45"/>
      <c r="E162" s="45"/>
      <c r="F162" s="45"/>
      <c r="G162" s="45"/>
      <c r="H162" s="45"/>
      <c r="I162" s="45"/>
      <c r="J162" s="46">
        <v>0.33</v>
      </c>
      <c r="K162" s="46"/>
      <c r="L162" s="30" t="s">
        <v>64</v>
      </c>
      <c r="M162" s="30"/>
      <c r="N162" s="44">
        <v>7.4</v>
      </c>
      <c r="O162" s="44"/>
      <c r="P162" s="30">
        <v>1</v>
      </c>
      <c r="Q162" s="30"/>
      <c r="R162" s="44">
        <f t="shared" si="6"/>
        <v>2.442</v>
      </c>
      <c r="S162" s="44"/>
      <c r="T162" s="44"/>
      <c r="U162" s="44">
        <f t="shared" si="7"/>
        <v>3.0525</v>
      </c>
      <c r="V162" s="44"/>
      <c r="W162" s="44"/>
      <c r="X162">
        <f t="shared" si="9"/>
        <v>7.4</v>
      </c>
    </row>
    <row r="163" spans="1:24" ht="12.75" hidden="1">
      <c r="A163" s="2"/>
      <c r="B163" s="45"/>
      <c r="C163" s="45"/>
      <c r="D163" s="45"/>
      <c r="E163" s="45"/>
      <c r="F163" s="45"/>
      <c r="G163" s="45"/>
      <c r="H163" s="45"/>
      <c r="I163" s="45"/>
      <c r="J163" s="46"/>
      <c r="K163" s="46"/>
      <c r="L163" s="30"/>
      <c r="M163" s="30"/>
      <c r="N163" s="44"/>
      <c r="O163" s="44"/>
      <c r="P163" s="30"/>
      <c r="Q163" s="30"/>
      <c r="R163" s="44"/>
      <c r="S163" s="44"/>
      <c r="T163" s="44"/>
      <c r="U163" s="44"/>
      <c r="V163" s="44"/>
      <c r="W163" s="44"/>
      <c r="X163">
        <f t="shared" si="9"/>
        <v>0</v>
      </c>
    </row>
    <row r="164" spans="1:24" ht="12.75">
      <c r="A164" s="2">
        <v>48</v>
      </c>
      <c r="B164" s="45" t="s">
        <v>0</v>
      </c>
      <c r="C164" s="45"/>
      <c r="D164" s="45"/>
      <c r="E164" s="45"/>
      <c r="F164" s="45"/>
      <c r="G164" s="45"/>
      <c r="H164" s="45"/>
      <c r="I164" s="45"/>
      <c r="J164" s="46">
        <v>0.25</v>
      </c>
      <c r="K164" s="46"/>
      <c r="L164" s="30" t="s">
        <v>64</v>
      </c>
      <c r="M164" s="30"/>
      <c r="N164" s="44">
        <v>35</v>
      </c>
      <c r="O164" s="44"/>
      <c r="P164" s="30">
        <v>1</v>
      </c>
      <c r="Q164" s="30"/>
      <c r="R164" s="44">
        <f>N164*P164*J164</f>
        <v>8.75</v>
      </c>
      <c r="S164" s="44"/>
      <c r="T164" s="44"/>
      <c r="U164" s="44">
        <f>R164*$S$11</f>
        <v>10.9375</v>
      </c>
      <c r="V164" s="44"/>
      <c r="W164" s="44"/>
      <c r="X164">
        <f t="shared" si="9"/>
        <v>35</v>
      </c>
    </row>
    <row r="165" spans="1:24" ht="12.75">
      <c r="A165" s="2">
        <v>49</v>
      </c>
      <c r="B165" s="45" t="s">
        <v>196</v>
      </c>
      <c r="C165" s="45"/>
      <c r="D165" s="45"/>
      <c r="E165" s="45"/>
      <c r="F165" s="45"/>
      <c r="G165" s="45"/>
      <c r="H165" s="45"/>
      <c r="I165" s="45"/>
      <c r="J165" s="46">
        <v>1</v>
      </c>
      <c r="K165" s="46"/>
      <c r="L165" s="30" t="s">
        <v>64</v>
      </c>
      <c r="M165" s="30"/>
      <c r="N165" s="44">
        <v>38</v>
      </c>
      <c r="O165" s="44"/>
      <c r="P165" s="30">
        <v>1</v>
      </c>
      <c r="Q165" s="30"/>
      <c r="R165" s="44">
        <f>N165*P165*J165</f>
        <v>38</v>
      </c>
      <c r="S165" s="44"/>
      <c r="T165" s="44"/>
      <c r="U165" s="44">
        <f>R165*$S$11</f>
        <v>47.5</v>
      </c>
      <c r="V165" s="44"/>
      <c r="W165" s="44"/>
      <c r="X165">
        <f t="shared" si="9"/>
        <v>38</v>
      </c>
    </row>
    <row r="166" spans="1:24" ht="27.75" customHeight="1">
      <c r="A166" s="2">
        <v>50</v>
      </c>
      <c r="B166" s="45" t="s">
        <v>98</v>
      </c>
      <c r="C166" s="45"/>
      <c r="D166" s="45"/>
      <c r="E166" s="45"/>
      <c r="F166" s="45"/>
      <c r="G166" s="45"/>
      <c r="H166" s="45"/>
      <c r="I166" s="45"/>
      <c r="J166" s="46">
        <v>0.5</v>
      </c>
      <c r="K166" s="46"/>
      <c r="L166" s="30" t="s">
        <v>78</v>
      </c>
      <c r="M166" s="30"/>
      <c r="N166" s="44">
        <v>2249.3</v>
      </c>
      <c r="O166" s="44"/>
      <c r="P166" s="30">
        <v>4</v>
      </c>
      <c r="Q166" s="30"/>
      <c r="R166" s="44">
        <f>N166*P166*J166</f>
        <v>4498.6</v>
      </c>
      <c r="S166" s="44"/>
      <c r="T166" s="44"/>
      <c r="U166" s="44">
        <f>R166*$S$11</f>
        <v>5623.25</v>
      </c>
      <c r="V166" s="44"/>
      <c r="W166" s="44"/>
      <c r="X166">
        <f t="shared" si="9"/>
        <v>8997.2</v>
      </c>
    </row>
    <row r="167" spans="1:24" ht="12.75">
      <c r="A167" s="2">
        <v>51</v>
      </c>
      <c r="B167" s="45" t="s">
        <v>105</v>
      </c>
      <c r="C167" s="45"/>
      <c r="D167" s="45"/>
      <c r="E167" s="45"/>
      <c r="F167" s="45"/>
      <c r="G167" s="45"/>
      <c r="H167" s="45"/>
      <c r="I167" s="45"/>
      <c r="J167" s="46">
        <v>0.5</v>
      </c>
      <c r="K167" s="46"/>
      <c r="L167" s="30" t="s">
        <v>64</v>
      </c>
      <c r="M167" s="30"/>
      <c r="N167" s="44">
        <v>300.5</v>
      </c>
      <c r="O167" s="44"/>
      <c r="P167" s="30">
        <v>4</v>
      </c>
      <c r="Q167" s="30"/>
      <c r="R167" s="44">
        <f>N167*P167*J167</f>
        <v>601</v>
      </c>
      <c r="S167" s="44"/>
      <c r="T167" s="44"/>
      <c r="U167" s="44">
        <f>R167*$S$11</f>
        <v>751.25</v>
      </c>
      <c r="V167" s="44"/>
      <c r="W167" s="44"/>
      <c r="X167">
        <f t="shared" si="9"/>
        <v>1202</v>
      </c>
    </row>
    <row r="168" spans="1:24" ht="12.75" hidden="1">
      <c r="A168" s="2"/>
      <c r="B168" s="45"/>
      <c r="C168" s="45"/>
      <c r="D168" s="45"/>
      <c r="E168" s="45"/>
      <c r="F168" s="45"/>
      <c r="G168" s="45"/>
      <c r="H168" s="45"/>
      <c r="I168" s="45"/>
      <c r="J168" s="70"/>
      <c r="K168" s="70"/>
      <c r="L168" s="30"/>
      <c r="M168" s="30"/>
      <c r="N168" s="44"/>
      <c r="O168" s="44"/>
      <c r="P168" s="30"/>
      <c r="Q168" s="30"/>
      <c r="R168" s="44"/>
      <c r="S168" s="44"/>
      <c r="T168" s="44"/>
      <c r="U168" s="44"/>
      <c r="V168" s="44"/>
      <c r="W168" s="44"/>
      <c r="X168">
        <f t="shared" si="9"/>
        <v>0</v>
      </c>
    </row>
    <row r="169" spans="1:23" ht="12.75">
      <c r="A169" s="6"/>
      <c r="B169" s="67" t="s">
        <v>52</v>
      </c>
      <c r="C169" s="67"/>
      <c r="D169" s="67"/>
      <c r="E169" s="67"/>
      <c r="F169" s="67"/>
      <c r="G169" s="67"/>
      <c r="H169" s="67"/>
      <c r="I169" s="67"/>
      <c r="J169" s="68" t="s">
        <v>53</v>
      </c>
      <c r="K169" s="68"/>
      <c r="L169" s="68"/>
      <c r="M169" s="68"/>
      <c r="N169" s="71">
        <f>SUM(X116:X167)</f>
        <v>31918.760000000002</v>
      </c>
      <c r="O169" s="72"/>
      <c r="P169" s="72"/>
      <c r="Q169" s="73"/>
      <c r="R169" s="69">
        <f>SUM(R116:T168)</f>
        <v>14920.153999999999</v>
      </c>
      <c r="S169" s="69"/>
      <c r="T169" s="69"/>
      <c r="U169" s="69">
        <f>SUM(U116:W168)</f>
        <v>18650.192499999997</v>
      </c>
      <c r="V169" s="69"/>
      <c r="W169" s="69"/>
    </row>
    <row r="171" spans="1:26" ht="12.75">
      <c r="A171" s="42" t="s">
        <v>39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2.75">
      <c r="A172" s="42" t="s">
        <v>1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2.75">
      <c r="A173" s="42" t="s">
        <v>169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>
      <c r="A174" s="74" t="s">
        <v>109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2.75">
      <c r="A175" s="30" t="s">
        <v>41</v>
      </c>
      <c r="B175" s="30" t="s">
        <v>2</v>
      </c>
      <c r="C175" s="30"/>
      <c r="D175" s="30"/>
      <c r="E175" s="30"/>
      <c r="F175" s="30"/>
      <c r="G175" s="30"/>
      <c r="H175" s="30"/>
      <c r="I175" s="30" t="s">
        <v>3</v>
      </c>
      <c r="J175" s="30"/>
      <c r="K175" s="30" t="s">
        <v>62</v>
      </c>
      <c r="L175" s="30"/>
      <c r="M175" s="32" t="s">
        <v>120</v>
      </c>
      <c r="N175" s="33"/>
      <c r="O175" s="34"/>
      <c r="P175" s="30" t="s">
        <v>60</v>
      </c>
      <c r="Q175" s="30"/>
      <c r="R175" s="30"/>
      <c r="S175" s="30" t="s">
        <v>93</v>
      </c>
      <c r="T175" s="30"/>
      <c r="U175" s="30" t="s">
        <v>44</v>
      </c>
      <c r="V175" s="30"/>
      <c r="W175" s="30"/>
      <c r="X175" s="30"/>
      <c r="Y175" s="30"/>
      <c r="Z175" s="30"/>
    </row>
    <row r="176" spans="1:26" ht="60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5"/>
      <c r="N176" s="36"/>
      <c r="O176" s="37"/>
      <c r="P176" s="30"/>
      <c r="Q176" s="30"/>
      <c r="R176" s="30"/>
      <c r="S176" s="30"/>
      <c r="T176" s="30"/>
      <c r="U176" s="30" t="s">
        <v>5</v>
      </c>
      <c r="V176" s="30"/>
      <c r="W176" s="30"/>
      <c r="X176" s="30" t="s">
        <v>59</v>
      </c>
      <c r="Y176" s="30"/>
      <c r="Z176" s="30"/>
    </row>
    <row r="177" spans="1:26" ht="12.75">
      <c r="A177" s="5">
        <v>1</v>
      </c>
      <c r="B177" s="64">
        <v>2</v>
      </c>
      <c r="C177" s="64"/>
      <c r="D177" s="64"/>
      <c r="E177" s="64"/>
      <c r="F177" s="64"/>
      <c r="G177" s="64"/>
      <c r="H177" s="64"/>
      <c r="I177" s="64">
        <v>3</v>
      </c>
      <c r="J177" s="64"/>
      <c r="K177" s="64">
        <v>4</v>
      </c>
      <c r="L177" s="64"/>
      <c r="M177" s="75"/>
      <c r="N177" s="76"/>
      <c r="O177" s="77"/>
      <c r="P177" s="64">
        <v>5</v>
      </c>
      <c r="Q177" s="64"/>
      <c r="R177" s="64"/>
      <c r="S177" s="64">
        <v>6</v>
      </c>
      <c r="T177" s="64"/>
      <c r="U177" s="64">
        <v>7</v>
      </c>
      <c r="V177" s="64"/>
      <c r="W177" s="64"/>
      <c r="X177" s="64">
        <v>8</v>
      </c>
      <c r="Y177" s="64"/>
      <c r="Z177" s="64"/>
    </row>
    <row r="178" spans="1:26" ht="12.75">
      <c r="A178" s="2">
        <v>1</v>
      </c>
      <c r="B178" s="45" t="s">
        <v>4</v>
      </c>
      <c r="C178" s="45"/>
      <c r="D178" s="45"/>
      <c r="E178" s="45"/>
      <c r="F178" s="45"/>
      <c r="G178" s="45"/>
      <c r="H178" s="45"/>
      <c r="I178" s="70">
        <v>0.25</v>
      </c>
      <c r="J178" s="70"/>
      <c r="K178" s="30" t="s">
        <v>64</v>
      </c>
      <c r="L178" s="30"/>
      <c r="M178" s="31">
        <v>1.15</v>
      </c>
      <c r="N178" s="21"/>
      <c r="O178" s="13"/>
      <c r="P178" s="44">
        <v>7366.9</v>
      </c>
      <c r="Q178" s="44"/>
      <c r="R178" s="44"/>
      <c r="S178" s="30">
        <v>1</v>
      </c>
      <c r="T178" s="30"/>
      <c r="U178" s="44">
        <f>I178*M178*P178*S178/305*25.4*2</f>
        <v>352.76581803278685</v>
      </c>
      <c r="V178" s="44"/>
      <c r="W178" s="44"/>
      <c r="X178" s="44">
        <f>U178*$S$12</f>
        <v>352.76581803278685</v>
      </c>
      <c r="Y178" s="44"/>
      <c r="Z178" s="44"/>
    </row>
    <row r="179" spans="1:26" ht="12.75">
      <c r="A179" s="2">
        <v>2</v>
      </c>
      <c r="B179" s="45" t="s">
        <v>197</v>
      </c>
      <c r="C179" s="45"/>
      <c r="D179" s="45"/>
      <c r="E179" s="45"/>
      <c r="F179" s="45"/>
      <c r="G179" s="45"/>
      <c r="H179" s="45"/>
      <c r="I179" s="70">
        <v>0.286</v>
      </c>
      <c r="J179" s="70"/>
      <c r="K179" s="30" t="s">
        <v>64</v>
      </c>
      <c r="L179" s="30"/>
      <c r="M179" s="31">
        <v>1.15</v>
      </c>
      <c r="N179" s="21"/>
      <c r="O179" s="13"/>
      <c r="P179" s="44">
        <v>60000</v>
      </c>
      <c r="Q179" s="44"/>
      <c r="R179" s="44"/>
      <c r="S179" s="30">
        <v>1</v>
      </c>
      <c r="T179" s="30"/>
      <c r="U179" s="44">
        <f>I179*M179*P179*S179/305*25.4*2</f>
        <v>3286.843278688524</v>
      </c>
      <c r="V179" s="44"/>
      <c r="W179" s="44"/>
      <c r="X179" s="44">
        <f>U179*$S$12</f>
        <v>3286.843278688524</v>
      </c>
      <c r="Y179" s="44"/>
      <c r="Z179" s="44"/>
    </row>
    <row r="180" spans="1:26" ht="26.25" customHeight="1">
      <c r="A180" s="2">
        <v>3</v>
      </c>
      <c r="B180" s="45" t="s">
        <v>198</v>
      </c>
      <c r="C180" s="45"/>
      <c r="D180" s="45"/>
      <c r="E180" s="45"/>
      <c r="F180" s="45"/>
      <c r="G180" s="45"/>
      <c r="H180" s="45"/>
      <c r="I180" s="70">
        <v>0.286</v>
      </c>
      <c r="J180" s="70"/>
      <c r="K180" s="30" t="s">
        <v>64</v>
      </c>
      <c r="L180" s="30"/>
      <c r="M180" s="31">
        <v>1.15</v>
      </c>
      <c r="N180" s="21"/>
      <c r="O180" s="13"/>
      <c r="P180" s="44">
        <v>400000</v>
      </c>
      <c r="Q180" s="44"/>
      <c r="R180" s="44"/>
      <c r="S180" s="30">
        <v>1</v>
      </c>
      <c r="T180" s="30"/>
      <c r="U180" s="44">
        <f>I180*M180*P180*S180/305*25.4*2</f>
        <v>21912.288524590163</v>
      </c>
      <c r="V180" s="44"/>
      <c r="W180" s="44"/>
      <c r="X180" s="44">
        <f>U180*$S$12</f>
        <v>21912.288524590163</v>
      </c>
      <c r="Y180" s="44"/>
      <c r="Z180" s="44"/>
    </row>
    <row r="181" spans="1:26" ht="12.75">
      <c r="A181" s="6"/>
      <c r="B181" s="67" t="s">
        <v>52</v>
      </c>
      <c r="C181" s="67"/>
      <c r="D181" s="67"/>
      <c r="E181" s="67"/>
      <c r="F181" s="67"/>
      <c r="G181" s="67"/>
      <c r="H181" s="67"/>
      <c r="I181" s="68"/>
      <c r="J181" s="68"/>
      <c r="K181" s="68"/>
      <c r="L181" s="68"/>
      <c r="M181" s="78"/>
      <c r="N181" s="72"/>
      <c r="O181" s="73"/>
      <c r="P181" s="69">
        <f>SUM(P178:R180)</f>
        <v>467366.9</v>
      </c>
      <c r="Q181" s="68"/>
      <c r="R181" s="68"/>
      <c r="S181" s="68"/>
      <c r="T181" s="68"/>
      <c r="U181" s="69">
        <f>SUM(U178:W180)</f>
        <v>25551.897621311473</v>
      </c>
      <c r="V181" s="69"/>
      <c r="W181" s="69"/>
      <c r="X181" s="69">
        <f>SUM(X178:Z180)</f>
        <v>25551.897621311473</v>
      </c>
      <c r="Y181" s="69"/>
      <c r="Z181" s="69"/>
    </row>
    <row r="182" spans="1:26" ht="12.75">
      <c r="A182" s="7"/>
      <c r="B182" s="8"/>
      <c r="C182" s="8"/>
      <c r="D182" s="87"/>
      <c r="E182" s="87"/>
      <c r="F182" s="87"/>
      <c r="G182" s="8"/>
      <c r="H182" s="8"/>
      <c r="I182" s="7"/>
      <c r="J182" s="7"/>
      <c r="K182" s="7"/>
      <c r="L182" s="7"/>
      <c r="M182" s="9"/>
      <c r="N182" s="7"/>
      <c r="O182" s="7"/>
      <c r="P182" s="7"/>
      <c r="Q182" s="7"/>
      <c r="R182" s="7"/>
      <c r="S182" s="7"/>
      <c r="T182" s="7"/>
      <c r="U182" s="9"/>
      <c r="V182" s="9"/>
      <c r="W182" s="9"/>
      <c r="X182" s="9"/>
      <c r="Y182" s="9"/>
      <c r="Z182" s="9"/>
    </row>
    <row r="183" spans="1:26" ht="12.75">
      <c r="A183" s="81" t="s">
        <v>14</v>
      </c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2.75">
      <c r="A184" s="81" t="s">
        <v>201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2.75">
      <c r="A185" s="81" t="s">
        <v>202</v>
      </c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15" ht="12.75">
      <c r="A186" s="82" t="s">
        <v>203</v>
      </c>
      <c r="B186" s="83"/>
      <c r="C186" s="83"/>
      <c r="D186" s="83"/>
      <c r="E186" s="83"/>
      <c r="F186" s="83"/>
      <c r="G186" s="83"/>
      <c r="H186" s="83"/>
      <c r="I186" s="83"/>
      <c r="J186" s="83"/>
      <c r="K186" s="84"/>
      <c r="L186" s="85">
        <f>P181</f>
        <v>467366.9</v>
      </c>
      <c r="M186" s="86"/>
      <c r="N186" s="86"/>
      <c r="O186" s="86"/>
    </row>
    <row r="187" spans="1:15" ht="12.75">
      <c r="A187" s="86" t="s">
        <v>204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>
        <f>N169*S11</f>
        <v>39898.450000000004</v>
      </c>
      <c r="M187" s="86"/>
      <c r="N187" s="86"/>
      <c r="O187" s="86"/>
    </row>
    <row r="188" spans="1:26" ht="27" customHeight="1">
      <c r="A188" s="89" t="s">
        <v>205</v>
      </c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8">
        <v>0.024</v>
      </c>
      <c r="M188" s="88"/>
      <c r="N188" s="88"/>
      <c r="O188" s="88"/>
      <c r="P188" s="7"/>
      <c r="Q188" s="7"/>
      <c r="R188" s="7"/>
      <c r="S188" s="7"/>
      <c r="T188" s="7"/>
      <c r="U188" s="9"/>
      <c r="V188" s="9"/>
      <c r="W188" s="9"/>
      <c r="X188" s="9"/>
      <c r="Y188" s="9"/>
      <c r="Z188" s="9"/>
    </row>
    <row r="189" spans="1:26" ht="25.5" customHeight="1">
      <c r="A189" s="62" t="s">
        <v>206</v>
      </c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3">
        <f>(L186+L187)*L188</f>
        <v>12174.368400000001</v>
      </c>
      <c r="M189" s="63"/>
      <c r="N189" s="63"/>
      <c r="O189" s="63"/>
      <c r="P189" s="7"/>
      <c r="Q189" s="7"/>
      <c r="R189" s="7"/>
      <c r="S189" s="7"/>
      <c r="T189" s="7"/>
      <c r="U189" s="9"/>
      <c r="V189" s="9"/>
      <c r="W189" s="9"/>
      <c r="X189" s="9"/>
      <c r="Y189" s="9"/>
      <c r="Z189" s="9"/>
    </row>
    <row r="190" spans="1:26" ht="28.5" customHeight="1">
      <c r="A190" s="89" t="s">
        <v>207</v>
      </c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8">
        <v>0.06</v>
      </c>
      <c r="M190" s="88"/>
      <c r="N190" s="88"/>
      <c r="O190" s="88"/>
      <c r="P190" s="7"/>
      <c r="Q190" s="7"/>
      <c r="R190" s="7"/>
      <c r="S190" s="7"/>
      <c r="T190" s="7"/>
      <c r="U190" s="9"/>
      <c r="V190" s="9"/>
      <c r="W190" s="9"/>
      <c r="X190" s="9"/>
      <c r="Y190" s="9"/>
      <c r="Z190" s="9"/>
    </row>
    <row r="191" spans="1:26" ht="24" customHeight="1">
      <c r="A191" s="62" t="s">
        <v>208</v>
      </c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90">
        <f>L186*L190</f>
        <v>28042.014</v>
      </c>
      <c r="M191" s="90"/>
      <c r="N191" s="90"/>
      <c r="O191" s="90"/>
      <c r="P191" s="7"/>
      <c r="Q191" s="7"/>
      <c r="R191" s="7"/>
      <c r="S191" s="7"/>
      <c r="T191" s="7"/>
      <c r="U191" s="9"/>
      <c r="V191" s="9"/>
      <c r="W191" s="9"/>
      <c r="X191" s="9"/>
      <c r="Y191" s="9"/>
      <c r="Z191" s="9"/>
    </row>
    <row r="192" spans="1:36" ht="12.75">
      <c r="A192" s="14" t="s">
        <v>14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36" ht="12.75">
      <c r="A193" s="14" t="s">
        <v>199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36" ht="12.75">
      <c r="A194" s="14" t="s">
        <v>200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</row>
    <row r="195" spans="1:36" ht="12.75">
      <c r="A195" s="79" t="s">
        <v>17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80">
        <f>1.83*1.04*1.05</f>
        <v>1.9983600000000004</v>
      </c>
      <c r="R195" s="80"/>
      <c r="S195" s="15" t="s">
        <v>127</v>
      </c>
      <c r="T195" s="15"/>
      <c r="U195" s="15"/>
      <c r="V195" s="15"/>
      <c r="W195" s="15"/>
      <c r="X195" s="15"/>
      <c r="Y195" s="15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:23" ht="12.75" hidden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</row>
    <row r="197" spans="1:23" ht="12.75" hidden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</row>
    <row r="198" spans="1:23" ht="12.75" hidden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1:23" ht="12.75" hidden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</row>
    <row r="200" spans="1:23" ht="12.75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hidden="1">
      <c r="A201" s="47"/>
      <c r="B201" s="32"/>
      <c r="C201" s="33"/>
      <c r="D201" s="33"/>
      <c r="E201" s="33"/>
      <c r="F201" s="33"/>
      <c r="G201" s="33"/>
      <c r="H201" s="33"/>
      <c r="I201" s="33"/>
      <c r="J201" s="34"/>
      <c r="K201" s="32"/>
      <c r="L201" s="33"/>
      <c r="M201" s="33"/>
      <c r="N201" s="34"/>
      <c r="O201" s="32"/>
      <c r="P201" s="33"/>
      <c r="Q201" s="34"/>
      <c r="R201" s="31"/>
      <c r="S201" s="21"/>
      <c r="T201" s="21"/>
      <c r="U201" s="21"/>
      <c r="V201" s="21"/>
      <c r="W201" s="13"/>
    </row>
    <row r="202" spans="1:23" ht="12.75" hidden="1">
      <c r="A202" s="48"/>
      <c r="B202" s="50"/>
      <c r="C202" s="51"/>
      <c r="D202" s="51"/>
      <c r="E202" s="51"/>
      <c r="F202" s="51"/>
      <c r="G202" s="51"/>
      <c r="H202" s="51"/>
      <c r="I202" s="51"/>
      <c r="J202" s="52"/>
      <c r="K202" s="50"/>
      <c r="L202" s="51"/>
      <c r="M202" s="51"/>
      <c r="N202" s="52"/>
      <c r="O202" s="50"/>
      <c r="P202" s="51"/>
      <c r="Q202" s="52"/>
      <c r="R202" s="32"/>
      <c r="S202" s="33"/>
      <c r="T202" s="34"/>
      <c r="U202" s="32"/>
      <c r="V202" s="33"/>
      <c r="W202" s="34"/>
    </row>
    <row r="203" spans="1:23" ht="39.75" customHeight="1" hidden="1">
      <c r="A203" s="49"/>
      <c r="B203" s="35"/>
      <c r="C203" s="36"/>
      <c r="D203" s="36"/>
      <c r="E203" s="36"/>
      <c r="F203" s="36"/>
      <c r="G203" s="36"/>
      <c r="H203" s="36"/>
      <c r="I203" s="36"/>
      <c r="J203" s="37"/>
      <c r="K203" s="35"/>
      <c r="L203" s="36"/>
      <c r="M203" s="36"/>
      <c r="N203" s="37"/>
      <c r="O203" s="35"/>
      <c r="P203" s="36"/>
      <c r="Q203" s="37"/>
      <c r="R203" s="35"/>
      <c r="S203" s="36"/>
      <c r="T203" s="37"/>
      <c r="U203" s="35"/>
      <c r="V203" s="36"/>
      <c r="W203" s="37"/>
    </row>
    <row r="204" spans="1:23" ht="12.75" hidden="1">
      <c r="A204" s="4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</row>
    <row r="205" spans="1:23" ht="24" customHeight="1" hidden="1">
      <c r="A205" s="54"/>
      <c r="B205" s="57"/>
      <c r="C205" s="24"/>
      <c r="D205" s="24"/>
      <c r="E205" s="24"/>
      <c r="F205" s="24"/>
      <c r="G205" s="24"/>
      <c r="H205" s="24"/>
      <c r="I205" s="24"/>
      <c r="J205" s="25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</row>
    <row r="206" spans="1:23" ht="12.75" hidden="1">
      <c r="A206" s="55"/>
      <c r="B206" s="45"/>
      <c r="C206" s="45"/>
      <c r="D206" s="45"/>
      <c r="E206" s="45"/>
      <c r="F206" s="45"/>
      <c r="G206" s="45"/>
      <c r="H206" s="45"/>
      <c r="I206" s="45"/>
      <c r="J206" s="45"/>
      <c r="K206" s="44"/>
      <c r="L206" s="44"/>
      <c r="M206" s="44"/>
      <c r="N206" s="44"/>
      <c r="O206" s="44"/>
      <c r="P206" s="44"/>
      <c r="Q206" s="44"/>
      <c r="R206" s="58"/>
      <c r="S206" s="58"/>
      <c r="T206" s="58"/>
      <c r="U206" s="58"/>
      <c r="V206" s="58"/>
      <c r="W206" s="58"/>
    </row>
    <row r="207" spans="1:23" ht="12.75" hidden="1">
      <c r="A207" s="55"/>
      <c r="B207" s="45"/>
      <c r="C207" s="45"/>
      <c r="D207" s="45"/>
      <c r="E207" s="45"/>
      <c r="F207" s="45"/>
      <c r="G207" s="45"/>
      <c r="H207" s="45"/>
      <c r="I207" s="45"/>
      <c r="J207" s="45"/>
      <c r="K207" s="44"/>
      <c r="L207" s="44"/>
      <c r="M207" s="44"/>
      <c r="N207" s="44"/>
      <c r="O207" s="44"/>
      <c r="P207" s="44"/>
      <c r="Q207" s="44"/>
      <c r="R207" s="58"/>
      <c r="S207" s="58"/>
      <c r="T207" s="58"/>
      <c r="U207" s="58"/>
      <c r="V207" s="58"/>
      <c r="W207" s="58"/>
    </row>
    <row r="208" spans="1:23" ht="12.75" customHeight="1" hidden="1">
      <c r="A208" s="55"/>
      <c r="B208" s="45"/>
      <c r="C208" s="45"/>
      <c r="D208" s="45"/>
      <c r="E208" s="45"/>
      <c r="F208" s="45"/>
      <c r="G208" s="45"/>
      <c r="H208" s="45"/>
      <c r="I208" s="45"/>
      <c r="J208" s="45"/>
      <c r="K208" s="44"/>
      <c r="L208" s="44"/>
      <c r="M208" s="44"/>
      <c r="N208" s="44"/>
      <c r="O208" s="44"/>
      <c r="P208" s="44"/>
      <c r="Q208" s="44"/>
      <c r="R208" s="58"/>
      <c r="S208" s="58"/>
      <c r="T208" s="58"/>
      <c r="U208" s="58"/>
      <c r="V208" s="58"/>
      <c r="W208" s="58"/>
    </row>
    <row r="209" spans="1:23" ht="12.75" hidden="1">
      <c r="A209" s="55"/>
      <c r="B209" s="45"/>
      <c r="C209" s="45"/>
      <c r="D209" s="45"/>
      <c r="E209" s="45"/>
      <c r="F209" s="45"/>
      <c r="G209" s="45"/>
      <c r="H209" s="45"/>
      <c r="I209" s="45"/>
      <c r="J209" s="45"/>
      <c r="K209" s="44"/>
      <c r="L209" s="44"/>
      <c r="M209" s="44"/>
      <c r="N209" s="44"/>
      <c r="O209" s="44"/>
      <c r="P209" s="44"/>
      <c r="Q209" s="44"/>
      <c r="R209" s="58"/>
      <c r="S209" s="58"/>
      <c r="T209" s="58"/>
      <c r="U209" s="58"/>
      <c r="V209" s="58"/>
      <c r="W209" s="58"/>
    </row>
    <row r="210" spans="1:23" ht="12.75" hidden="1">
      <c r="A210" s="55"/>
      <c r="B210" s="45"/>
      <c r="C210" s="45"/>
      <c r="D210" s="45"/>
      <c r="E210" s="45"/>
      <c r="F210" s="45"/>
      <c r="G210" s="45"/>
      <c r="H210" s="45"/>
      <c r="I210" s="45"/>
      <c r="J210" s="45"/>
      <c r="K210" s="44"/>
      <c r="L210" s="44"/>
      <c r="M210" s="44"/>
      <c r="N210" s="44"/>
      <c r="O210" s="44"/>
      <c r="P210" s="44"/>
      <c r="Q210" s="44"/>
      <c r="R210" s="58"/>
      <c r="S210" s="58"/>
      <c r="T210" s="58"/>
      <c r="U210" s="58"/>
      <c r="V210" s="58"/>
      <c r="W210" s="58"/>
    </row>
    <row r="211" spans="1:23" ht="12.75" hidden="1">
      <c r="A211" s="55"/>
      <c r="B211" s="45"/>
      <c r="C211" s="45"/>
      <c r="D211" s="45"/>
      <c r="E211" s="45"/>
      <c r="F211" s="45"/>
      <c r="G211" s="45"/>
      <c r="H211" s="45"/>
      <c r="I211" s="45"/>
      <c r="J211" s="45"/>
      <c r="K211" s="44"/>
      <c r="L211" s="44"/>
      <c r="M211" s="44"/>
      <c r="N211" s="44"/>
      <c r="O211" s="44"/>
      <c r="P211" s="44"/>
      <c r="Q211" s="44"/>
      <c r="R211" s="58"/>
      <c r="S211" s="58"/>
      <c r="T211" s="58"/>
      <c r="U211" s="58"/>
      <c r="V211" s="58"/>
      <c r="W211" s="58"/>
    </row>
    <row r="212" spans="1:23" ht="12.75" hidden="1">
      <c r="A212" s="55"/>
      <c r="B212" s="45"/>
      <c r="C212" s="45"/>
      <c r="D212" s="45"/>
      <c r="E212" s="45"/>
      <c r="F212" s="45"/>
      <c r="G212" s="45"/>
      <c r="H212" s="45"/>
      <c r="I212" s="45"/>
      <c r="J212" s="45"/>
      <c r="K212" s="44"/>
      <c r="L212" s="44"/>
      <c r="M212" s="44"/>
      <c r="N212" s="44"/>
      <c r="O212" s="44"/>
      <c r="P212" s="44"/>
      <c r="Q212" s="44"/>
      <c r="R212" s="58"/>
      <c r="S212" s="58"/>
      <c r="T212" s="58"/>
      <c r="U212" s="58"/>
      <c r="V212" s="58"/>
      <c r="W212" s="58"/>
    </row>
    <row r="213" spans="1:23" ht="12.75" hidden="1">
      <c r="A213" s="55"/>
      <c r="B213" s="89"/>
      <c r="C213" s="89"/>
      <c r="D213" s="89"/>
      <c r="E213" s="89"/>
      <c r="F213" s="89"/>
      <c r="G213" s="89"/>
      <c r="H213" s="89"/>
      <c r="I213" s="89"/>
      <c r="J213" s="89"/>
      <c r="K213" s="91"/>
      <c r="L213" s="91"/>
      <c r="M213" s="91"/>
      <c r="N213" s="91"/>
      <c r="O213" s="91"/>
      <c r="P213" s="91"/>
      <c r="Q213" s="91"/>
      <c r="R213" s="58"/>
      <c r="S213" s="58"/>
      <c r="T213" s="58"/>
      <c r="U213" s="58"/>
      <c r="V213" s="58"/>
      <c r="W213" s="58"/>
    </row>
    <row r="214" spans="1:23" ht="12.75" hidden="1">
      <c r="A214" s="55"/>
      <c r="B214" s="45"/>
      <c r="C214" s="45"/>
      <c r="D214" s="45"/>
      <c r="E214" s="45"/>
      <c r="F214" s="45"/>
      <c r="G214" s="45"/>
      <c r="H214" s="45"/>
      <c r="I214" s="45"/>
      <c r="J214" s="45"/>
      <c r="K214" s="44"/>
      <c r="L214" s="44"/>
      <c r="M214" s="44"/>
      <c r="N214" s="44"/>
      <c r="O214" s="44"/>
      <c r="P214" s="44"/>
      <c r="Q214" s="44"/>
      <c r="R214" s="58"/>
      <c r="S214" s="58"/>
      <c r="T214" s="58"/>
      <c r="U214" s="58"/>
      <c r="V214" s="58"/>
      <c r="W214" s="58"/>
    </row>
    <row r="215" spans="1:23" ht="12.75" hidden="1">
      <c r="A215" s="55"/>
      <c r="B215" s="45"/>
      <c r="C215" s="45"/>
      <c r="D215" s="45"/>
      <c r="E215" s="45"/>
      <c r="F215" s="45"/>
      <c r="G215" s="45"/>
      <c r="H215" s="45"/>
      <c r="I215" s="45"/>
      <c r="J215" s="45"/>
      <c r="K215" s="44"/>
      <c r="L215" s="44"/>
      <c r="M215" s="44"/>
      <c r="N215" s="44"/>
      <c r="O215" s="44"/>
      <c r="P215" s="44"/>
      <c r="Q215" s="44"/>
      <c r="R215" s="58"/>
      <c r="S215" s="58"/>
      <c r="T215" s="58"/>
      <c r="U215" s="58"/>
      <c r="V215" s="58"/>
      <c r="W215" s="58"/>
    </row>
    <row r="216" spans="1:23" ht="12.75" customHeight="1" hidden="1">
      <c r="A216" s="56"/>
      <c r="B216" s="59"/>
      <c r="C216" s="59"/>
      <c r="D216" s="59"/>
      <c r="E216" s="59"/>
      <c r="F216" s="59"/>
      <c r="G216" s="59"/>
      <c r="H216" s="59"/>
      <c r="I216" s="59"/>
      <c r="J216" s="59"/>
      <c r="K216" s="60"/>
      <c r="L216" s="60"/>
      <c r="M216" s="60"/>
      <c r="N216" s="60"/>
      <c r="O216" s="60"/>
      <c r="P216" s="60"/>
      <c r="Q216" s="60"/>
      <c r="R216" s="58"/>
      <c r="S216" s="58"/>
      <c r="T216" s="58"/>
      <c r="U216" s="61"/>
      <c r="V216" s="61"/>
      <c r="W216" s="61"/>
    </row>
    <row r="217" spans="1:23" ht="12.75" hidden="1">
      <c r="A217" s="3"/>
      <c r="B217" s="62"/>
      <c r="C217" s="62"/>
      <c r="D217" s="62"/>
      <c r="E217" s="62"/>
      <c r="F217" s="62"/>
      <c r="G217" s="62"/>
      <c r="H217" s="62"/>
      <c r="I217" s="62"/>
      <c r="J217" s="62"/>
      <c r="K217" s="63"/>
      <c r="L217" s="43"/>
      <c r="M217" s="43"/>
      <c r="N217" s="43"/>
      <c r="O217" s="43"/>
      <c r="P217" s="43"/>
      <c r="Q217" s="43"/>
      <c r="R217" s="63"/>
      <c r="S217" s="43"/>
      <c r="T217" s="43"/>
      <c r="U217" s="63"/>
      <c r="V217" s="43"/>
      <c r="W217" s="43"/>
    </row>
    <row r="218" spans="1:23" ht="20.25" customHeight="1" hidden="1">
      <c r="A218" s="2"/>
      <c r="B218" s="45"/>
      <c r="C218" s="45"/>
      <c r="D218" s="45"/>
      <c r="E218" s="45"/>
      <c r="F218" s="45"/>
      <c r="G218" s="45"/>
      <c r="H218" s="45"/>
      <c r="I218" s="45"/>
      <c r="J218" s="45"/>
      <c r="K218" s="30"/>
      <c r="L218" s="30"/>
      <c r="M218" s="30"/>
      <c r="N218" s="30"/>
      <c r="O218" s="30"/>
      <c r="P218" s="30"/>
      <c r="Q218" s="30"/>
      <c r="R218" s="44"/>
      <c r="S218" s="44"/>
      <c r="T218" s="44"/>
      <c r="U218" s="44"/>
      <c r="V218" s="44"/>
      <c r="W218" s="44"/>
    </row>
    <row r="219" spans="1:23" ht="12.75" hidden="1">
      <c r="A219" s="3"/>
      <c r="B219" s="62"/>
      <c r="C219" s="62"/>
      <c r="D219" s="62"/>
      <c r="E219" s="62"/>
      <c r="F219" s="62"/>
      <c r="G219" s="62"/>
      <c r="H219" s="62"/>
      <c r="I219" s="62"/>
      <c r="J219" s="62"/>
      <c r="K219" s="43"/>
      <c r="L219" s="43"/>
      <c r="M219" s="43"/>
      <c r="N219" s="43"/>
      <c r="O219" s="43"/>
      <c r="P219" s="43"/>
      <c r="Q219" s="43"/>
      <c r="R219" s="63"/>
      <c r="S219" s="43"/>
      <c r="T219" s="43"/>
      <c r="U219" s="63"/>
      <c r="V219" s="43"/>
      <c r="W219" s="43"/>
    </row>
    <row r="220" spans="1:23" ht="28.5" customHeight="1" hidden="1">
      <c r="A220" s="2"/>
      <c r="B220" s="45"/>
      <c r="C220" s="45"/>
      <c r="D220" s="45"/>
      <c r="E220" s="45"/>
      <c r="F220" s="45"/>
      <c r="G220" s="45"/>
      <c r="H220" s="45"/>
      <c r="I220" s="45"/>
      <c r="J220" s="45"/>
      <c r="K220" s="30"/>
      <c r="L220" s="30"/>
      <c r="M220" s="30"/>
      <c r="N220" s="30"/>
      <c r="O220" s="30"/>
      <c r="P220" s="30"/>
      <c r="Q220" s="30"/>
      <c r="R220" s="44"/>
      <c r="S220" s="44"/>
      <c r="T220" s="44"/>
      <c r="U220" s="44"/>
      <c r="V220" s="44"/>
      <c r="W220" s="44"/>
    </row>
    <row r="221" spans="1:23" ht="12.75" hidden="1">
      <c r="A221" s="3"/>
      <c r="B221" s="62"/>
      <c r="C221" s="62"/>
      <c r="D221" s="62"/>
      <c r="E221" s="62"/>
      <c r="F221" s="62"/>
      <c r="G221" s="62"/>
      <c r="H221" s="62"/>
      <c r="I221" s="62"/>
      <c r="J221" s="62"/>
      <c r="K221" s="43"/>
      <c r="L221" s="43"/>
      <c r="M221" s="43"/>
      <c r="N221" s="43"/>
      <c r="O221" s="43"/>
      <c r="P221" s="43"/>
      <c r="Q221" s="43"/>
      <c r="R221" s="63"/>
      <c r="S221" s="43"/>
      <c r="T221" s="43"/>
      <c r="U221" s="63"/>
      <c r="V221" s="43"/>
      <c r="W221" s="43"/>
    </row>
    <row r="222" ht="12.75" hidden="1"/>
    <row r="223" spans="1:23" ht="12.75" hidden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</row>
    <row r="224" spans="1:23" ht="12.75" hidden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</row>
    <row r="225" spans="1:23" ht="12.75" hidden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</row>
    <row r="226" spans="1:23" ht="12.75" customHeight="1" hidden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</row>
    <row r="227" spans="1:23" ht="12.75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 hidden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</row>
    <row r="229" spans="1:23" ht="38.25" customHeight="1" hidden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</row>
    <row r="230" spans="1:23" ht="12.75" hidden="1">
      <c r="A230" s="5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</row>
    <row r="231" spans="1:23" ht="12.75" hidden="1">
      <c r="A231" s="2"/>
      <c r="B231" s="45"/>
      <c r="C231" s="45"/>
      <c r="D231" s="45"/>
      <c r="E231" s="45"/>
      <c r="F231" s="45"/>
      <c r="G231" s="45"/>
      <c r="H231" s="45"/>
      <c r="I231" s="45"/>
      <c r="J231" s="45"/>
      <c r="K231" s="30"/>
      <c r="L231" s="30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</row>
    <row r="232" spans="1:23" ht="27.75" customHeight="1" hidden="1">
      <c r="A232" s="2"/>
      <c r="B232" s="45"/>
      <c r="C232" s="45"/>
      <c r="D232" s="45"/>
      <c r="E232" s="45"/>
      <c r="F232" s="45"/>
      <c r="G232" s="45"/>
      <c r="H232" s="45"/>
      <c r="I232" s="45"/>
      <c r="J232" s="45"/>
      <c r="K232" s="30"/>
      <c r="L232" s="30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</row>
    <row r="233" spans="1:23" ht="12.75" hidden="1">
      <c r="A233" s="2"/>
      <c r="B233" s="45"/>
      <c r="C233" s="45"/>
      <c r="D233" s="45"/>
      <c r="E233" s="45"/>
      <c r="F233" s="45"/>
      <c r="G233" s="45"/>
      <c r="H233" s="45"/>
      <c r="I233" s="45"/>
      <c r="J233" s="45"/>
      <c r="K233" s="30"/>
      <c r="L233" s="30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</row>
    <row r="234" spans="1:23" ht="27.75" customHeight="1" hidden="1">
      <c r="A234" s="2"/>
      <c r="B234" s="45"/>
      <c r="C234" s="45"/>
      <c r="D234" s="45"/>
      <c r="E234" s="45"/>
      <c r="F234" s="45"/>
      <c r="G234" s="45"/>
      <c r="H234" s="45"/>
      <c r="I234" s="45"/>
      <c r="J234" s="45"/>
      <c r="K234" s="30"/>
      <c r="L234" s="30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</row>
    <row r="235" spans="1:23" ht="26.25" customHeight="1" hidden="1">
      <c r="A235" s="2"/>
      <c r="B235" s="45"/>
      <c r="C235" s="45"/>
      <c r="D235" s="45"/>
      <c r="E235" s="45"/>
      <c r="F235" s="45"/>
      <c r="G235" s="45"/>
      <c r="H235" s="45"/>
      <c r="I235" s="45"/>
      <c r="J235" s="45"/>
      <c r="K235" s="30"/>
      <c r="L235" s="30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</row>
    <row r="236" spans="1:23" ht="12.75" hidden="1">
      <c r="A236" s="2"/>
      <c r="B236" s="45"/>
      <c r="C236" s="45"/>
      <c r="D236" s="45"/>
      <c r="E236" s="45"/>
      <c r="F236" s="45"/>
      <c r="G236" s="45"/>
      <c r="H236" s="45"/>
      <c r="I236" s="45"/>
      <c r="J236" s="45"/>
      <c r="K236" s="30"/>
      <c r="L236" s="30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</row>
    <row r="237" spans="1:23" ht="12.75" hidden="1">
      <c r="A237" s="2"/>
      <c r="B237" s="45"/>
      <c r="C237" s="45"/>
      <c r="D237" s="45"/>
      <c r="E237" s="45"/>
      <c r="F237" s="45"/>
      <c r="G237" s="45"/>
      <c r="H237" s="45"/>
      <c r="I237" s="45"/>
      <c r="J237" s="45"/>
      <c r="K237" s="30"/>
      <c r="L237" s="30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</row>
    <row r="238" spans="1:23" ht="12.75" hidden="1">
      <c r="A238" s="2"/>
      <c r="B238" s="45"/>
      <c r="C238" s="45"/>
      <c r="D238" s="45"/>
      <c r="E238" s="45"/>
      <c r="F238" s="45"/>
      <c r="G238" s="45"/>
      <c r="H238" s="45"/>
      <c r="I238" s="45"/>
      <c r="J238" s="45"/>
      <c r="K238" s="30"/>
      <c r="L238" s="30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</row>
    <row r="239" spans="1:23" ht="12.75" hidden="1">
      <c r="A239" s="2"/>
      <c r="B239" s="45"/>
      <c r="C239" s="45"/>
      <c r="D239" s="45"/>
      <c r="E239" s="45"/>
      <c r="F239" s="45"/>
      <c r="G239" s="45"/>
      <c r="H239" s="45"/>
      <c r="I239" s="45"/>
      <c r="J239" s="45"/>
      <c r="K239" s="30"/>
      <c r="L239" s="30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</row>
    <row r="240" spans="1:23" ht="12.75" hidden="1">
      <c r="A240" s="2"/>
      <c r="B240" s="45"/>
      <c r="C240" s="45"/>
      <c r="D240" s="45"/>
      <c r="E240" s="45"/>
      <c r="F240" s="45"/>
      <c r="G240" s="45"/>
      <c r="H240" s="45"/>
      <c r="I240" s="45"/>
      <c r="J240" s="45"/>
      <c r="K240" s="30"/>
      <c r="L240" s="30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</row>
    <row r="241" spans="1:23" ht="12.75" hidden="1">
      <c r="A241" s="2"/>
      <c r="B241" s="45"/>
      <c r="C241" s="45"/>
      <c r="D241" s="45"/>
      <c r="E241" s="45"/>
      <c r="F241" s="45"/>
      <c r="G241" s="45"/>
      <c r="H241" s="45"/>
      <c r="I241" s="45"/>
      <c r="J241" s="45"/>
      <c r="K241" s="30"/>
      <c r="L241" s="30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</row>
    <row r="242" spans="1:23" ht="12.75" hidden="1">
      <c r="A242" s="2"/>
      <c r="B242" s="45"/>
      <c r="C242" s="45"/>
      <c r="D242" s="45"/>
      <c r="E242" s="45"/>
      <c r="F242" s="45"/>
      <c r="G242" s="45"/>
      <c r="H242" s="45"/>
      <c r="I242" s="45"/>
      <c r="J242" s="45"/>
      <c r="K242" s="30"/>
      <c r="L242" s="30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</row>
    <row r="243" spans="1:23" ht="26.25" customHeight="1" hidden="1">
      <c r="A243" s="3"/>
      <c r="B243" s="62"/>
      <c r="C243" s="62"/>
      <c r="D243" s="62"/>
      <c r="E243" s="62"/>
      <c r="F243" s="62"/>
      <c r="G243" s="62"/>
      <c r="H243" s="62"/>
      <c r="I243" s="62"/>
      <c r="J243" s="62"/>
      <c r="K243" s="43"/>
      <c r="L243" s="43"/>
      <c r="M243" s="63"/>
      <c r="N243" s="63"/>
      <c r="O243" s="63"/>
      <c r="P243" s="63"/>
      <c r="Q243" s="63"/>
      <c r="R243" s="44"/>
      <c r="S243" s="44"/>
      <c r="T243" s="44"/>
      <c r="U243" s="44"/>
      <c r="V243" s="44"/>
      <c r="W243" s="44"/>
    </row>
    <row r="244" spans="1:23" ht="12.75" hidden="1">
      <c r="A244" s="2"/>
      <c r="B244" s="45"/>
      <c r="C244" s="45"/>
      <c r="D244" s="45"/>
      <c r="E244" s="45"/>
      <c r="F244" s="45"/>
      <c r="G244" s="45"/>
      <c r="H244" s="45"/>
      <c r="I244" s="45"/>
      <c r="J244" s="45"/>
      <c r="K244" s="30"/>
      <c r="L244" s="30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</row>
    <row r="245" spans="1:23" ht="29.25" customHeight="1" hidden="1">
      <c r="A245" s="2"/>
      <c r="B245" s="45"/>
      <c r="C245" s="45"/>
      <c r="D245" s="45"/>
      <c r="E245" s="45"/>
      <c r="F245" s="45"/>
      <c r="G245" s="45"/>
      <c r="H245" s="45"/>
      <c r="I245" s="45"/>
      <c r="J245" s="45"/>
      <c r="K245" s="30"/>
      <c r="L245" s="30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</row>
    <row r="246" spans="1:23" ht="42" customHeight="1" hidden="1">
      <c r="A246" s="2"/>
      <c r="B246" s="45"/>
      <c r="C246" s="45"/>
      <c r="D246" s="45"/>
      <c r="E246" s="45"/>
      <c r="F246" s="45"/>
      <c r="G246" s="45"/>
      <c r="H246" s="45"/>
      <c r="I246" s="45"/>
      <c r="J246" s="45"/>
      <c r="K246" s="30"/>
      <c r="L246" s="30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</row>
    <row r="247" spans="1:23" ht="12.75" hidden="1">
      <c r="A247" s="2"/>
      <c r="B247" s="45"/>
      <c r="C247" s="45"/>
      <c r="D247" s="45"/>
      <c r="E247" s="45"/>
      <c r="F247" s="45"/>
      <c r="G247" s="45"/>
      <c r="H247" s="45"/>
      <c r="I247" s="45"/>
      <c r="J247" s="45"/>
      <c r="K247" s="30"/>
      <c r="L247" s="30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</row>
    <row r="248" spans="1:23" ht="12.75" hidden="1">
      <c r="A248" s="2"/>
      <c r="B248" s="45"/>
      <c r="C248" s="45"/>
      <c r="D248" s="45"/>
      <c r="E248" s="45"/>
      <c r="F248" s="45"/>
      <c r="G248" s="45"/>
      <c r="H248" s="45"/>
      <c r="I248" s="45"/>
      <c r="J248" s="45"/>
      <c r="K248" s="30"/>
      <c r="L248" s="30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</row>
    <row r="249" spans="1:23" ht="12.75" hidden="1">
      <c r="A249" s="2"/>
      <c r="B249" s="45"/>
      <c r="C249" s="45"/>
      <c r="D249" s="45"/>
      <c r="E249" s="45"/>
      <c r="F249" s="45"/>
      <c r="G249" s="45"/>
      <c r="H249" s="45"/>
      <c r="I249" s="45"/>
      <c r="J249" s="45"/>
      <c r="K249" s="30"/>
      <c r="L249" s="30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</row>
    <row r="250" spans="1:23" ht="12.75" hidden="1">
      <c r="A250" s="2"/>
      <c r="B250" s="45"/>
      <c r="C250" s="45"/>
      <c r="D250" s="45"/>
      <c r="E250" s="45"/>
      <c r="F250" s="45"/>
      <c r="G250" s="45"/>
      <c r="H250" s="45"/>
      <c r="I250" s="45"/>
      <c r="J250" s="45"/>
      <c r="K250" s="30"/>
      <c r="L250" s="30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</row>
    <row r="251" spans="1:23" ht="12.75" hidden="1">
      <c r="A251" s="2"/>
      <c r="B251" s="45"/>
      <c r="C251" s="45"/>
      <c r="D251" s="45"/>
      <c r="E251" s="45"/>
      <c r="F251" s="45"/>
      <c r="G251" s="45"/>
      <c r="H251" s="45"/>
      <c r="I251" s="45"/>
      <c r="J251" s="45"/>
      <c r="K251" s="30"/>
      <c r="L251" s="30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</row>
    <row r="252" spans="1:23" ht="12.75" hidden="1">
      <c r="A252" s="2"/>
      <c r="B252" s="45"/>
      <c r="C252" s="45"/>
      <c r="D252" s="45"/>
      <c r="E252" s="45"/>
      <c r="F252" s="45"/>
      <c r="G252" s="45"/>
      <c r="H252" s="45"/>
      <c r="I252" s="45"/>
      <c r="J252" s="45"/>
      <c r="K252" s="30"/>
      <c r="L252" s="30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</row>
    <row r="253" spans="1:23" ht="12.75" hidden="1">
      <c r="A253" s="2"/>
      <c r="B253" s="45"/>
      <c r="C253" s="45"/>
      <c r="D253" s="45"/>
      <c r="E253" s="45"/>
      <c r="F253" s="45"/>
      <c r="G253" s="45"/>
      <c r="H253" s="45"/>
      <c r="I253" s="45"/>
      <c r="J253" s="45"/>
      <c r="K253" s="30"/>
      <c r="L253" s="30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</row>
    <row r="254" spans="1:23" ht="12.75" hidden="1">
      <c r="A254" s="2"/>
      <c r="B254" s="45"/>
      <c r="C254" s="45"/>
      <c r="D254" s="45"/>
      <c r="E254" s="45"/>
      <c r="F254" s="45"/>
      <c r="G254" s="45"/>
      <c r="H254" s="45"/>
      <c r="I254" s="45"/>
      <c r="J254" s="45"/>
      <c r="K254" s="30"/>
      <c r="L254" s="30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</row>
    <row r="255" spans="1:23" ht="12.75" hidden="1">
      <c r="A255" s="2"/>
      <c r="B255" s="45"/>
      <c r="C255" s="45"/>
      <c r="D255" s="45"/>
      <c r="E255" s="45"/>
      <c r="F255" s="45"/>
      <c r="G255" s="45"/>
      <c r="H255" s="45"/>
      <c r="I255" s="45"/>
      <c r="J255" s="45"/>
      <c r="K255" s="30"/>
      <c r="L255" s="30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</row>
    <row r="256" spans="1:23" ht="12.75" hidden="1">
      <c r="A256" s="2"/>
      <c r="B256" s="45"/>
      <c r="C256" s="45"/>
      <c r="D256" s="45"/>
      <c r="E256" s="45"/>
      <c r="F256" s="45"/>
      <c r="G256" s="45"/>
      <c r="H256" s="45"/>
      <c r="I256" s="45"/>
      <c r="J256" s="45"/>
      <c r="K256" s="30"/>
      <c r="L256" s="30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</row>
    <row r="257" spans="1:23" ht="12.75" hidden="1">
      <c r="A257" s="2"/>
      <c r="B257" s="45"/>
      <c r="C257" s="45"/>
      <c r="D257" s="45"/>
      <c r="E257" s="45"/>
      <c r="F257" s="45"/>
      <c r="G257" s="45"/>
      <c r="H257" s="45"/>
      <c r="I257" s="45"/>
      <c r="J257" s="45"/>
      <c r="K257" s="30"/>
      <c r="L257" s="30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</row>
    <row r="258" spans="1:23" ht="12.75" hidden="1">
      <c r="A258" s="2"/>
      <c r="B258" s="45"/>
      <c r="C258" s="45"/>
      <c r="D258" s="45"/>
      <c r="E258" s="45"/>
      <c r="F258" s="45"/>
      <c r="G258" s="45"/>
      <c r="H258" s="45"/>
      <c r="I258" s="45"/>
      <c r="J258" s="45"/>
      <c r="K258" s="30"/>
      <c r="L258" s="30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</row>
    <row r="259" spans="1:23" ht="12.75" hidden="1">
      <c r="A259" s="6"/>
      <c r="B259" s="67"/>
      <c r="C259" s="67"/>
      <c r="D259" s="67"/>
      <c r="E259" s="67"/>
      <c r="F259" s="67"/>
      <c r="G259" s="67"/>
      <c r="H259" s="67"/>
      <c r="I259" s="67"/>
      <c r="J259" s="67"/>
      <c r="K259" s="68"/>
      <c r="L259" s="68"/>
      <c r="M259" s="68"/>
      <c r="N259" s="68"/>
      <c r="O259" s="69"/>
      <c r="P259" s="68"/>
      <c r="Q259" s="68"/>
      <c r="R259" s="69"/>
      <c r="S259" s="69"/>
      <c r="T259" s="69"/>
      <c r="U259" s="69"/>
      <c r="V259" s="69"/>
      <c r="W259" s="69"/>
    </row>
    <row r="260" ht="12.75" hidden="1"/>
    <row r="261" spans="1:36" ht="12.75" hidden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</row>
    <row r="262" spans="1:36" ht="12.75" hidden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</row>
    <row r="263" spans="1:36" ht="12.75" hidden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</row>
    <row r="264" spans="1:36" ht="12.75" hidden="1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80"/>
      <c r="R264" s="80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</row>
    <row r="265" spans="1:36" ht="12.75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2.75" hidden="1">
      <c r="A266" s="47"/>
      <c r="B266" s="32"/>
      <c r="C266" s="33"/>
      <c r="D266" s="33"/>
      <c r="E266" s="33"/>
      <c r="F266" s="34"/>
      <c r="G266" s="3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13"/>
      <c r="AH266" s="32"/>
      <c r="AI266" s="33"/>
      <c r="AJ266" s="34"/>
    </row>
    <row r="267" spans="1:36" ht="12.75" hidden="1">
      <c r="A267" s="48"/>
      <c r="B267" s="50"/>
      <c r="C267" s="51"/>
      <c r="D267" s="51"/>
      <c r="E267" s="51"/>
      <c r="F267" s="52"/>
      <c r="G267" s="32"/>
      <c r="H267" s="33"/>
      <c r="I267" s="34"/>
      <c r="J267" s="32"/>
      <c r="K267" s="33"/>
      <c r="L267" s="33"/>
      <c r="M267" s="34"/>
      <c r="N267" s="32"/>
      <c r="O267" s="34"/>
      <c r="P267" s="93"/>
      <c r="Q267" s="94"/>
      <c r="R267" s="95"/>
      <c r="S267" s="32"/>
      <c r="T267" s="33"/>
      <c r="U267" s="34"/>
      <c r="V267" s="32"/>
      <c r="W267" s="33"/>
      <c r="X267" s="34"/>
      <c r="Y267" s="32"/>
      <c r="Z267" s="33"/>
      <c r="AA267" s="34"/>
      <c r="AB267" s="32"/>
      <c r="AC267" s="33"/>
      <c r="AD267" s="34"/>
      <c r="AE267" s="32"/>
      <c r="AF267" s="33"/>
      <c r="AG267" s="34"/>
      <c r="AH267" s="50"/>
      <c r="AI267" s="51"/>
      <c r="AJ267" s="52"/>
    </row>
    <row r="268" spans="1:36" ht="66.75" customHeight="1" hidden="1">
      <c r="A268" s="49"/>
      <c r="B268" s="35"/>
      <c r="C268" s="36"/>
      <c r="D268" s="36"/>
      <c r="E268" s="36"/>
      <c r="F268" s="37"/>
      <c r="G268" s="35"/>
      <c r="H268" s="36"/>
      <c r="I268" s="37"/>
      <c r="J268" s="35"/>
      <c r="K268" s="36"/>
      <c r="L268" s="36"/>
      <c r="M268" s="37"/>
      <c r="N268" s="35"/>
      <c r="O268" s="37"/>
      <c r="P268" s="96"/>
      <c r="Q268" s="97"/>
      <c r="R268" s="98"/>
      <c r="S268" s="35"/>
      <c r="T268" s="36"/>
      <c r="U268" s="37"/>
      <c r="V268" s="35"/>
      <c r="W268" s="36"/>
      <c r="X268" s="37"/>
      <c r="Y268" s="35"/>
      <c r="Z268" s="36"/>
      <c r="AA268" s="37"/>
      <c r="AB268" s="35"/>
      <c r="AC268" s="36"/>
      <c r="AD268" s="37"/>
      <c r="AE268" s="35"/>
      <c r="AF268" s="36"/>
      <c r="AG268" s="37"/>
      <c r="AH268" s="35"/>
      <c r="AI268" s="36"/>
      <c r="AJ268" s="37"/>
    </row>
    <row r="269" spans="1:36" ht="12.75" hidden="1">
      <c r="A269" s="4"/>
      <c r="B269" s="53"/>
      <c r="C269" s="53"/>
      <c r="D269" s="53"/>
      <c r="E269" s="53"/>
      <c r="F269" s="53"/>
      <c r="G269" s="53"/>
      <c r="H269" s="53"/>
      <c r="I269" s="53"/>
      <c r="J269" s="26"/>
      <c r="K269" s="28"/>
      <c r="L269" s="28"/>
      <c r="M269" s="27"/>
      <c r="N269" s="53"/>
      <c r="O269" s="53"/>
      <c r="P269" s="53"/>
      <c r="Q269" s="53"/>
      <c r="R269" s="53"/>
      <c r="S269" s="53"/>
      <c r="T269" s="53"/>
      <c r="U269" s="53"/>
      <c r="V269" s="26"/>
      <c r="W269" s="28"/>
      <c r="X269" s="27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</row>
    <row r="270" spans="1:36" ht="75.75" customHeight="1" hidden="1">
      <c r="A270" s="2"/>
      <c r="B270" s="23"/>
      <c r="C270" s="24"/>
      <c r="D270" s="24"/>
      <c r="E270" s="24"/>
      <c r="F270" s="25"/>
      <c r="G270" s="44"/>
      <c r="H270" s="30"/>
      <c r="I270" s="30"/>
      <c r="J270" s="18"/>
      <c r="K270" s="20"/>
      <c r="L270" s="20"/>
      <c r="M270" s="19"/>
      <c r="N270" s="91"/>
      <c r="O270" s="91"/>
      <c r="P270" s="44"/>
      <c r="Q270" s="44"/>
      <c r="R270" s="44"/>
      <c r="S270" s="99"/>
      <c r="T270" s="100"/>
      <c r="U270" s="100"/>
      <c r="V270" s="101"/>
      <c r="W270" s="102"/>
      <c r="X270" s="103"/>
      <c r="Y270" s="44"/>
      <c r="Z270" s="30"/>
      <c r="AA270" s="30"/>
      <c r="AB270" s="44"/>
      <c r="AC270" s="44"/>
      <c r="AD270" s="44"/>
      <c r="AE270" s="44"/>
      <c r="AF270" s="44"/>
      <c r="AG270" s="44"/>
      <c r="AH270" s="44"/>
      <c r="AI270" s="30"/>
      <c r="AJ270" s="30"/>
    </row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spans="1:26" ht="12.75">
      <c r="A290" s="30" t="s">
        <v>41</v>
      </c>
      <c r="B290" s="30" t="s">
        <v>6</v>
      </c>
      <c r="C290" s="30"/>
      <c r="D290" s="30"/>
      <c r="E290" s="30"/>
      <c r="F290" s="31" t="s">
        <v>13</v>
      </c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32" t="s">
        <v>52</v>
      </c>
      <c r="Y290" s="33"/>
      <c r="Z290" s="34"/>
    </row>
    <row r="291" spans="1:26" ht="92.25" customHeight="1">
      <c r="A291" s="30"/>
      <c r="B291" s="30"/>
      <c r="C291" s="30"/>
      <c r="D291" s="30"/>
      <c r="E291" s="30"/>
      <c r="F291" s="29" t="s">
        <v>7</v>
      </c>
      <c r="G291" s="29"/>
      <c r="H291" s="29" t="s">
        <v>8</v>
      </c>
      <c r="I291" s="29"/>
      <c r="J291" s="38" t="s">
        <v>9</v>
      </c>
      <c r="K291" s="39"/>
      <c r="L291" s="38" t="s">
        <v>227</v>
      </c>
      <c r="M291" s="39"/>
      <c r="N291" s="29" t="s">
        <v>129</v>
      </c>
      <c r="O291" s="29"/>
      <c r="P291" s="29" t="s">
        <v>229</v>
      </c>
      <c r="Q291" s="29"/>
      <c r="R291" s="29" t="s">
        <v>10</v>
      </c>
      <c r="S291" s="29"/>
      <c r="T291" s="29" t="s">
        <v>11</v>
      </c>
      <c r="U291" s="29"/>
      <c r="V291" s="29" t="s">
        <v>12</v>
      </c>
      <c r="W291" s="29"/>
      <c r="X291" s="35"/>
      <c r="Y291" s="36"/>
      <c r="Z291" s="37"/>
    </row>
    <row r="292" spans="1:26" ht="12.75">
      <c r="A292" s="4">
        <v>1</v>
      </c>
      <c r="B292" s="26">
        <v>2</v>
      </c>
      <c r="C292" s="28"/>
      <c r="D292" s="28"/>
      <c r="E292" s="28"/>
      <c r="F292" s="26">
        <v>3</v>
      </c>
      <c r="G292" s="27"/>
      <c r="H292" s="26">
        <v>4</v>
      </c>
      <c r="I292" s="27"/>
      <c r="J292" s="26">
        <v>5</v>
      </c>
      <c r="K292" s="27"/>
      <c r="L292" s="26">
        <v>6</v>
      </c>
      <c r="M292" s="27"/>
      <c r="N292" s="26">
        <v>7</v>
      </c>
      <c r="O292" s="27"/>
      <c r="P292" s="26">
        <v>8</v>
      </c>
      <c r="Q292" s="27"/>
      <c r="R292" s="26">
        <v>9</v>
      </c>
      <c r="S292" s="27"/>
      <c r="T292" s="26">
        <v>10</v>
      </c>
      <c r="U292" s="27"/>
      <c r="V292" s="26">
        <v>11</v>
      </c>
      <c r="W292" s="28"/>
      <c r="X292" s="26">
        <v>12</v>
      </c>
      <c r="Y292" s="28"/>
      <c r="Z292" s="27"/>
    </row>
    <row r="293" spans="1:26" ht="61.5" customHeight="1">
      <c r="A293" s="2">
        <v>1</v>
      </c>
      <c r="B293" s="23" t="s">
        <v>209</v>
      </c>
      <c r="C293" s="24"/>
      <c r="D293" s="24"/>
      <c r="E293" s="25"/>
      <c r="F293" s="18">
        <f>U42*Q195</f>
        <v>1748.4442523892988</v>
      </c>
      <c r="G293" s="19"/>
      <c r="H293" s="18">
        <f>U105/25.4*Q195</f>
        <v>334.4234807657481</v>
      </c>
      <c r="I293" s="19"/>
      <c r="J293" s="12">
        <f>U169/305*Q195</f>
        <v>122.19606126000001</v>
      </c>
      <c r="K293" s="22"/>
      <c r="L293" s="12">
        <f>X181/25.4*Q195</f>
        <v>2010.3106350600003</v>
      </c>
      <c r="M293" s="22"/>
      <c r="N293" s="12">
        <f>(L189+L191)/305*Q195</f>
        <v>263.49773748480004</v>
      </c>
      <c r="O293" s="22"/>
      <c r="P293" s="12">
        <f>5.79</f>
        <v>5.79</v>
      </c>
      <c r="Q293" s="22"/>
      <c r="R293" s="18">
        <f>F293+H293+J293+L293+N293+P293</f>
        <v>4484.662166959848</v>
      </c>
      <c r="S293" s="19"/>
      <c r="T293" s="18">
        <f>R293*S13</f>
        <v>1255.7054067487575</v>
      </c>
      <c r="U293" s="19"/>
      <c r="V293" s="18">
        <f>(R293+T293)*S14</f>
        <v>861.0551360562907</v>
      </c>
      <c r="W293" s="20"/>
      <c r="X293" s="18">
        <f>R293+T293+V293</f>
        <v>6601.422709764895</v>
      </c>
      <c r="Y293" s="21"/>
      <c r="Z293" s="13"/>
    </row>
  </sheetData>
  <mergeCells count="1306">
    <mergeCell ref="AB270:AD270"/>
    <mergeCell ref="AE270:AG270"/>
    <mergeCell ref="AH270:AJ270"/>
    <mergeCell ref="P270:R270"/>
    <mergeCell ref="S270:U270"/>
    <mergeCell ref="V270:X270"/>
    <mergeCell ref="Y270:AA270"/>
    <mergeCell ref="B270:F270"/>
    <mergeCell ref="G270:I270"/>
    <mergeCell ref="J270:M270"/>
    <mergeCell ref="N270:O270"/>
    <mergeCell ref="Y269:AA269"/>
    <mergeCell ref="AB269:AD269"/>
    <mergeCell ref="AE269:AG269"/>
    <mergeCell ref="AH269:AJ269"/>
    <mergeCell ref="Y267:AA268"/>
    <mergeCell ref="AB267:AD268"/>
    <mergeCell ref="AE267:AG268"/>
    <mergeCell ref="B269:F269"/>
    <mergeCell ref="G269:I269"/>
    <mergeCell ref="J269:M269"/>
    <mergeCell ref="N269:O269"/>
    <mergeCell ref="P269:R269"/>
    <mergeCell ref="S269:U269"/>
    <mergeCell ref="V269:X269"/>
    <mergeCell ref="A266:A268"/>
    <mergeCell ref="B266:F268"/>
    <mergeCell ref="G266:AG266"/>
    <mergeCell ref="AH266:AJ268"/>
    <mergeCell ref="G267:I268"/>
    <mergeCell ref="J267:M268"/>
    <mergeCell ref="N267:O268"/>
    <mergeCell ref="P267:R268"/>
    <mergeCell ref="S267:U268"/>
    <mergeCell ref="V267:X268"/>
    <mergeCell ref="A261:AJ261"/>
    <mergeCell ref="A262:AJ262"/>
    <mergeCell ref="A263:AJ263"/>
    <mergeCell ref="A264:P264"/>
    <mergeCell ref="Q264:R264"/>
    <mergeCell ref="S264:AJ264"/>
    <mergeCell ref="R259:T259"/>
    <mergeCell ref="U259:W259"/>
    <mergeCell ref="B258:J258"/>
    <mergeCell ref="K258:L258"/>
    <mergeCell ref="B259:J259"/>
    <mergeCell ref="K259:L259"/>
    <mergeCell ref="M259:N259"/>
    <mergeCell ref="O259:Q259"/>
    <mergeCell ref="M258:N258"/>
    <mergeCell ref="O258:Q258"/>
    <mergeCell ref="R256:T256"/>
    <mergeCell ref="U256:W256"/>
    <mergeCell ref="R257:T257"/>
    <mergeCell ref="U257:W257"/>
    <mergeCell ref="R258:T258"/>
    <mergeCell ref="U258:W258"/>
    <mergeCell ref="B257:J257"/>
    <mergeCell ref="K257:L257"/>
    <mergeCell ref="M257:N257"/>
    <mergeCell ref="O257:Q257"/>
    <mergeCell ref="B256:J256"/>
    <mergeCell ref="K256:L256"/>
    <mergeCell ref="M256:N256"/>
    <mergeCell ref="O256:Q256"/>
    <mergeCell ref="R255:T255"/>
    <mergeCell ref="U255:W255"/>
    <mergeCell ref="B254:J254"/>
    <mergeCell ref="K254:L254"/>
    <mergeCell ref="B255:J255"/>
    <mergeCell ref="K255:L255"/>
    <mergeCell ref="M255:N255"/>
    <mergeCell ref="O255:Q255"/>
    <mergeCell ref="M254:N254"/>
    <mergeCell ref="O254:Q254"/>
    <mergeCell ref="R252:T252"/>
    <mergeCell ref="U252:W252"/>
    <mergeCell ref="R253:T253"/>
    <mergeCell ref="U253:W253"/>
    <mergeCell ref="R254:T254"/>
    <mergeCell ref="U254:W254"/>
    <mergeCell ref="B253:J253"/>
    <mergeCell ref="K253:L253"/>
    <mergeCell ref="M253:N253"/>
    <mergeCell ref="O253:Q253"/>
    <mergeCell ref="B252:J252"/>
    <mergeCell ref="K252:L252"/>
    <mergeCell ref="M252:N252"/>
    <mergeCell ref="O252:Q252"/>
    <mergeCell ref="R251:T251"/>
    <mergeCell ref="U251:W251"/>
    <mergeCell ref="B250:J250"/>
    <mergeCell ref="K250:L250"/>
    <mergeCell ref="B251:J251"/>
    <mergeCell ref="K251:L251"/>
    <mergeCell ref="M251:N251"/>
    <mergeCell ref="O251:Q251"/>
    <mergeCell ref="M250:N250"/>
    <mergeCell ref="O250:Q250"/>
    <mergeCell ref="R248:T248"/>
    <mergeCell ref="U248:W248"/>
    <mergeCell ref="R249:T249"/>
    <mergeCell ref="U249:W249"/>
    <mergeCell ref="R250:T250"/>
    <mergeCell ref="U250:W250"/>
    <mergeCell ref="B249:J249"/>
    <mergeCell ref="K249:L249"/>
    <mergeCell ref="M249:N249"/>
    <mergeCell ref="O249:Q249"/>
    <mergeCell ref="B248:J248"/>
    <mergeCell ref="K248:L248"/>
    <mergeCell ref="M248:N248"/>
    <mergeCell ref="O248:Q248"/>
    <mergeCell ref="R247:T247"/>
    <mergeCell ref="U247:W247"/>
    <mergeCell ref="B246:J246"/>
    <mergeCell ref="K246:L246"/>
    <mergeCell ref="B247:J247"/>
    <mergeCell ref="K247:L247"/>
    <mergeCell ref="M247:N247"/>
    <mergeCell ref="O247:Q247"/>
    <mergeCell ref="M246:N246"/>
    <mergeCell ref="O246:Q246"/>
    <mergeCell ref="R244:T244"/>
    <mergeCell ref="U244:W244"/>
    <mergeCell ref="R245:T245"/>
    <mergeCell ref="U245:W245"/>
    <mergeCell ref="R246:T246"/>
    <mergeCell ref="U246:W246"/>
    <mergeCell ref="B245:J245"/>
    <mergeCell ref="K245:L245"/>
    <mergeCell ref="M245:N245"/>
    <mergeCell ref="O245:Q245"/>
    <mergeCell ref="B244:J244"/>
    <mergeCell ref="K244:L244"/>
    <mergeCell ref="M244:N244"/>
    <mergeCell ref="O244:Q244"/>
    <mergeCell ref="R243:T243"/>
    <mergeCell ref="U243:W243"/>
    <mergeCell ref="B242:J242"/>
    <mergeCell ref="K242:L242"/>
    <mergeCell ref="B243:J243"/>
    <mergeCell ref="K243:L243"/>
    <mergeCell ref="M243:N243"/>
    <mergeCell ref="O243:Q243"/>
    <mergeCell ref="M242:N242"/>
    <mergeCell ref="O242:Q242"/>
    <mergeCell ref="R240:T240"/>
    <mergeCell ref="U240:W240"/>
    <mergeCell ref="R241:T241"/>
    <mergeCell ref="U241:W241"/>
    <mergeCell ref="R242:T242"/>
    <mergeCell ref="U242:W242"/>
    <mergeCell ref="B241:J241"/>
    <mergeCell ref="K241:L241"/>
    <mergeCell ref="M241:N241"/>
    <mergeCell ref="O241:Q241"/>
    <mergeCell ref="B240:J240"/>
    <mergeCell ref="K240:L240"/>
    <mergeCell ref="M240:N240"/>
    <mergeCell ref="O240:Q240"/>
    <mergeCell ref="R239:T239"/>
    <mergeCell ref="U239:W239"/>
    <mergeCell ref="B238:J238"/>
    <mergeCell ref="K238:L238"/>
    <mergeCell ref="B239:J239"/>
    <mergeCell ref="K239:L239"/>
    <mergeCell ref="M239:N239"/>
    <mergeCell ref="O239:Q239"/>
    <mergeCell ref="M238:N238"/>
    <mergeCell ref="O238:Q238"/>
    <mergeCell ref="R236:T236"/>
    <mergeCell ref="U236:W236"/>
    <mergeCell ref="R237:T237"/>
    <mergeCell ref="U237:W237"/>
    <mergeCell ref="R238:T238"/>
    <mergeCell ref="U238:W238"/>
    <mergeCell ref="B237:J237"/>
    <mergeCell ref="K237:L237"/>
    <mergeCell ref="M237:N237"/>
    <mergeCell ref="O237:Q237"/>
    <mergeCell ref="B236:J236"/>
    <mergeCell ref="K236:L236"/>
    <mergeCell ref="M236:N236"/>
    <mergeCell ref="O236:Q236"/>
    <mergeCell ref="R235:T235"/>
    <mergeCell ref="U235:W235"/>
    <mergeCell ref="B234:J234"/>
    <mergeCell ref="K234:L234"/>
    <mergeCell ref="B235:J235"/>
    <mergeCell ref="K235:L235"/>
    <mergeCell ref="M235:N235"/>
    <mergeCell ref="O235:Q235"/>
    <mergeCell ref="M234:N234"/>
    <mergeCell ref="O234:Q234"/>
    <mergeCell ref="R232:T232"/>
    <mergeCell ref="U232:W232"/>
    <mergeCell ref="R233:T233"/>
    <mergeCell ref="U233:W233"/>
    <mergeCell ref="R234:T234"/>
    <mergeCell ref="U234:W234"/>
    <mergeCell ref="B233:J233"/>
    <mergeCell ref="K233:L233"/>
    <mergeCell ref="M233:N233"/>
    <mergeCell ref="O233:Q233"/>
    <mergeCell ref="B232:J232"/>
    <mergeCell ref="K232:L232"/>
    <mergeCell ref="M232:N232"/>
    <mergeCell ref="O232:Q232"/>
    <mergeCell ref="R231:T231"/>
    <mergeCell ref="U231:W231"/>
    <mergeCell ref="B230:J230"/>
    <mergeCell ref="K230:L230"/>
    <mergeCell ref="B231:J231"/>
    <mergeCell ref="K231:L231"/>
    <mergeCell ref="M231:N231"/>
    <mergeCell ref="O231:Q231"/>
    <mergeCell ref="M230:N230"/>
    <mergeCell ref="O230:Q230"/>
    <mergeCell ref="R230:T230"/>
    <mergeCell ref="U230:W230"/>
    <mergeCell ref="A228:A229"/>
    <mergeCell ref="B228:J229"/>
    <mergeCell ref="K228:L229"/>
    <mergeCell ref="M228:N229"/>
    <mergeCell ref="O228:Q229"/>
    <mergeCell ref="R228:W228"/>
    <mergeCell ref="R229:T229"/>
    <mergeCell ref="U229:W229"/>
    <mergeCell ref="A223:W223"/>
    <mergeCell ref="A224:W224"/>
    <mergeCell ref="A225:W225"/>
    <mergeCell ref="A226:W226"/>
    <mergeCell ref="U220:W220"/>
    <mergeCell ref="B221:J221"/>
    <mergeCell ref="K221:N221"/>
    <mergeCell ref="O221:Q221"/>
    <mergeCell ref="R221:T221"/>
    <mergeCell ref="U221:W221"/>
    <mergeCell ref="B220:J220"/>
    <mergeCell ref="K220:N220"/>
    <mergeCell ref="O220:Q220"/>
    <mergeCell ref="R220:T220"/>
    <mergeCell ref="U218:W218"/>
    <mergeCell ref="B219:J219"/>
    <mergeCell ref="K219:N219"/>
    <mergeCell ref="O219:Q219"/>
    <mergeCell ref="R219:T219"/>
    <mergeCell ref="U219:W219"/>
    <mergeCell ref="B218:J218"/>
    <mergeCell ref="K218:N218"/>
    <mergeCell ref="O218:Q218"/>
    <mergeCell ref="R218:T218"/>
    <mergeCell ref="U216:W216"/>
    <mergeCell ref="B217:J217"/>
    <mergeCell ref="K217:N217"/>
    <mergeCell ref="O217:Q217"/>
    <mergeCell ref="R217:T217"/>
    <mergeCell ref="U217:W217"/>
    <mergeCell ref="B216:J216"/>
    <mergeCell ref="K216:N216"/>
    <mergeCell ref="O216:Q216"/>
    <mergeCell ref="R216:T216"/>
    <mergeCell ref="U214:W214"/>
    <mergeCell ref="B215:J215"/>
    <mergeCell ref="K215:N215"/>
    <mergeCell ref="O215:Q215"/>
    <mergeCell ref="R215:T215"/>
    <mergeCell ref="U215:W215"/>
    <mergeCell ref="B214:J214"/>
    <mergeCell ref="K214:N214"/>
    <mergeCell ref="O214:Q214"/>
    <mergeCell ref="R214:T214"/>
    <mergeCell ref="U212:W212"/>
    <mergeCell ref="B213:J213"/>
    <mergeCell ref="K213:N213"/>
    <mergeCell ref="O213:Q213"/>
    <mergeCell ref="R213:T213"/>
    <mergeCell ref="U213:W213"/>
    <mergeCell ref="B212:J212"/>
    <mergeCell ref="K212:N212"/>
    <mergeCell ref="O212:Q212"/>
    <mergeCell ref="R212:T212"/>
    <mergeCell ref="U210:W210"/>
    <mergeCell ref="B211:J211"/>
    <mergeCell ref="K211:N211"/>
    <mergeCell ref="O211:Q211"/>
    <mergeCell ref="R211:T211"/>
    <mergeCell ref="U211:W211"/>
    <mergeCell ref="B210:J210"/>
    <mergeCell ref="K210:N210"/>
    <mergeCell ref="O210:Q210"/>
    <mergeCell ref="R210:T210"/>
    <mergeCell ref="U208:W208"/>
    <mergeCell ref="B209:J209"/>
    <mergeCell ref="K209:N209"/>
    <mergeCell ref="O209:Q209"/>
    <mergeCell ref="R209:T209"/>
    <mergeCell ref="U209:W209"/>
    <mergeCell ref="B208:J208"/>
    <mergeCell ref="K208:N208"/>
    <mergeCell ref="O208:Q208"/>
    <mergeCell ref="R208:T208"/>
    <mergeCell ref="R206:T206"/>
    <mergeCell ref="U206:W206"/>
    <mergeCell ref="B207:J207"/>
    <mergeCell ref="K207:N207"/>
    <mergeCell ref="O207:Q207"/>
    <mergeCell ref="R207:T207"/>
    <mergeCell ref="U207:W207"/>
    <mergeCell ref="U204:W204"/>
    <mergeCell ref="A205:A216"/>
    <mergeCell ref="B205:J205"/>
    <mergeCell ref="K205:N205"/>
    <mergeCell ref="O205:Q205"/>
    <mergeCell ref="R205:T205"/>
    <mergeCell ref="U205:W205"/>
    <mergeCell ref="B206:J206"/>
    <mergeCell ref="K206:N206"/>
    <mergeCell ref="O206:Q206"/>
    <mergeCell ref="B204:J204"/>
    <mergeCell ref="K204:N204"/>
    <mergeCell ref="O204:Q204"/>
    <mergeCell ref="R204:T204"/>
    <mergeCell ref="A197:W197"/>
    <mergeCell ref="A198:W198"/>
    <mergeCell ref="A199:W199"/>
    <mergeCell ref="A201:A203"/>
    <mergeCell ref="B201:J203"/>
    <mergeCell ref="K201:N203"/>
    <mergeCell ref="O201:Q203"/>
    <mergeCell ref="R201:W201"/>
    <mergeCell ref="R202:T203"/>
    <mergeCell ref="U202:W203"/>
    <mergeCell ref="D182:F182"/>
    <mergeCell ref="L190:O190"/>
    <mergeCell ref="A190:K190"/>
    <mergeCell ref="A191:K191"/>
    <mergeCell ref="L191:O191"/>
    <mergeCell ref="A187:K187"/>
    <mergeCell ref="L187:O187"/>
    <mergeCell ref="A188:K188"/>
    <mergeCell ref="L188:O188"/>
    <mergeCell ref="A184:Z184"/>
    <mergeCell ref="A195:P195"/>
    <mergeCell ref="Q195:R195"/>
    <mergeCell ref="A183:Z183"/>
    <mergeCell ref="A189:K189"/>
    <mergeCell ref="L189:O189"/>
    <mergeCell ref="A185:Z185"/>
    <mergeCell ref="A186:K186"/>
    <mergeCell ref="L186:O186"/>
    <mergeCell ref="P179:R179"/>
    <mergeCell ref="S179:T179"/>
    <mergeCell ref="U179:W179"/>
    <mergeCell ref="X179:Z179"/>
    <mergeCell ref="B179:H179"/>
    <mergeCell ref="I179:J179"/>
    <mergeCell ref="K179:L179"/>
    <mergeCell ref="M179:O179"/>
    <mergeCell ref="P181:R181"/>
    <mergeCell ref="S181:T181"/>
    <mergeCell ref="U181:W181"/>
    <mergeCell ref="X181:Z181"/>
    <mergeCell ref="B181:H181"/>
    <mergeCell ref="I181:J181"/>
    <mergeCell ref="K181:L181"/>
    <mergeCell ref="M181:O181"/>
    <mergeCell ref="P180:R180"/>
    <mergeCell ref="S180:T180"/>
    <mergeCell ref="U180:W180"/>
    <mergeCell ref="X180:Z180"/>
    <mergeCell ref="B180:H180"/>
    <mergeCell ref="I180:J180"/>
    <mergeCell ref="K180:L180"/>
    <mergeCell ref="M180:O180"/>
    <mergeCell ref="P178:R178"/>
    <mergeCell ref="S178:T178"/>
    <mergeCell ref="U178:W178"/>
    <mergeCell ref="X178:Z178"/>
    <mergeCell ref="B178:H178"/>
    <mergeCell ref="I178:J178"/>
    <mergeCell ref="K178:L178"/>
    <mergeCell ref="M178:O178"/>
    <mergeCell ref="P177:R177"/>
    <mergeCell ref="S177:T177"/>
    <mergeCell ref="U177:W177"/>
    <mergeCell ref="X177:Z177"/>
    <mergeCell ref="B177:H177"/>
    <mergeCell ref="I177:J177"/>
    <mergeCell ref="K177:L177"/>
    <mergeCell ref="M177:O177"/>
    <mergeCell ref="M175:O176"/>
    <mergeCell ref="P175:R176"/>
    <mergeCell ref="S175:T176"/>
    <mergeCell ref="U175:Z175"/>
    <mergeCell ref="U176:W176"/>
    <mergeCell ref="X176:Z176"/>
    <mergeCell ref="A175:A176"/>
    <mergeCell ref="B175:H176"/>
    <mergeCell ref="I175:J176"/>
    <mergeCell ref="K175:L176"/>
    <mergeCell ref="A171:Z171"/>
    <mergeCell ref="A172:Z172"/>
    <mergeCell ref="A173:Z173"/>
    <mergeCell ref="A174:Z174"/>
    <mergeCell ref="U166:W166"/>
    <mergeCell ref="B167:I167"/>
    <mergeCell ref="J167:K167"/>
    <mergeCell ref="L167:M167"/>
    <mergeCell ref="N167:O167"/>
    <mergeCell ref="P167:Q167"/>
    <mergeCell ref="R167:T167"/>
    <mergeCell ref="U167:W167"/>
    <mergeCell ref="B166:I166"/>
    <mergeCell ref="J166:K166"/>
    <mergeCell ref="N166:O166"/>
    <mergeCell ref="P153:Q153"/>
    <mergeCell ref="R153:T153"/>
    <mergeCell ref="L153:M153"/>
    <mergeCell ref="N153:O153"/>
    <mergeCell ref="P162:Q162"/>
    <mergeCell ref="R162:T162"/>
    <mergeCell ref="L162:M162"/>
    <mergeCell ref="N162:O162"/>
    <mergeCell ref="P160:Q160"/>
    <mergeCell ref="U153:W153"/>
    <mergeCell ref="B154:I154"/>
    <mergeCell ref="J154:K154"/>
    <mergeCell ref="L154:M154"/>
    <mergeCell ref="N154:O154"/>
    <mergeCell ref="P154:Q154"/>
    <mergeCell ref="R154:T154"/>
    <mergeCell ref="U154:W154"/>
    <mergeCell ref="B153:I153"/>
    <mergeCell ref="J153:K153"/>
    <mergeCell ref="P151:Q151"/>
    <mergeCell ref="R151:T151"/>
    <mergeCell ref="U151:W151"/>
    <mergeCell ref="B152:I152"/>
    <mergeCell ref="J152:K152"/>
    <mergeCell ref="L152:M152"/>
    <mergeCell ref="N152:O152"/>
    <mergeCell ref="P152:Q152"/>
    <mergeCell ref="R152:T152"/>
    <mergeCell ref="U152:W152"/>
    <mergeCell ref="B151:I151"/>
    <mergeCell ref="J151:K151"/>
    <mergeCell ref="L151:M151"/>
    <mergeCell ref="N151:O151"/>
    <mergeCell ref="P149:Q149"/>
    <mergeCell ref="R149:T149"/>
    <mergeCell ref="U149:W149"/>
    <mergeCell ref="B150:I150"/>
    <mergeCell ref="J150:K150"/>
    <mergeCell ref="L150:M150"/>
    <mergeCell ref="N150:O150"/>
    <mergeCell ref="P150:Q150"/>
    <mergeCell ref="R150:T150"/>
    <mergeCell ref="U150:W150"/>
    <mergeCell ref="B149:I149"/>
    <mergeCell ref="J149:K149"/>
    <mergeCell ref="L149:M149"/>
    <mergeCell ref="N149:O149"/>
    <mergeCell ref="P147:Q147"/>
    <mergeCell ref="R147:T147"/>
    <mergeCell ref="U147:W147"/>
    <mergeCell ref="B148:I148"/>
    <mergeCell ref="J148:K148"/>
    <mergeCell ref="L148:M148"/>
    <mergeCell ref="N148:O148"/>
    <mergeCell ref="P148:Q148"/>
    <mergeCell ref="R148:T148"/>
    <mergeCell ref="U148:W148"/>
    <mergeCell ref="B147:I147"/>
    <mergeCell ref="J147:K147"/>
    <mergeCell ref="L147:M147"/>
    <mergeCell ref="N147:O147"/>
    <mergeCell ref="P145:Q145"/>
    <mergeCell ref="R145:T145"/>
    <mergeCell ref="U145:W145"/>
    <mergeCell ref="B146:I146"/>
    <mergeCell ref="J146:K146"/>
    <mergeCell ref="L146:M146"/>
    <mergeCell ref="N146:O146"/>
    <mergeCell ref="P146:Q146"/>
    <mergeCell ref="R146:T146"/>
    <mergeCell ref="U146:W146"/>
    <mergeCell ref="B145:I145"/>
    <mergeCell ref="J145:K145"/>
    <mergeCell ref="L145:M145"/>
    <mergeCell ref="N145:O145"/>
    <mergeCell ref="P143:Q143"/>
    <mergeCell ref="R143:T143"/>
    <mergeCell ref="U143:W143"/>
    <mergeCell ref="B144:I144"/>
    <mergeCell ref="J144:K144"/>
    <mergeCell ref="L144:M144"/>
    <mergeCell ref="N144:O144"/>
    <mergeCell ref="P144:Q144"/>
    <mergeCell ref="R144:T144"/>
    <mergeCell ref="U144:W144"/>
    <mergeCell ref="B143:I143"/>
    <mergeCell ref="J143:K143"/>
    <mergeCell ref="L143:M143"/>
    <mergeCell ref="N143:O143"/>
    <mergeCell ref="U168:W168"/>
    <mergeCell ref="B169:I169"/>
    <mergeCell ref="J169:K169"/>
    <mergeCell ref="L169:M169"/>
    <mergeCell ref="R169:T169"/>
    <mergeCell ref="U169:W169"/>
    <mergeCell ref="B168:I168"/>
    <mergeCell ref="J168:K168"/>
    <mergeCell ref="N169:Q169"/>
    <mergeCell ref="L168:M168"/>
    <mergeCell ref="N168:O168"/>
    <mergeCell ref="P164:Q164"/>
    <mergeCell ref="R164:T164"/>
    <mergeCell ref="L164:M164"/>
    <mergeCell ref="N164:O164"/>
    <mergeCell ref="P168:Q168"/>
    <mergeCell ref="R168:T168"/>
    <mergeCell ref="P166:Q166"/>
    <mergeCell ref="R166:T166"/>
    <mergeCell ref="L166:M166"/>
    <mergeCell ref="U164:W164"/>
    <mergeCell ref="B165:I165"/>
    <mergeCell ref="J165:K165"/>
    <mergeCell ref="L165:M165"/>
    <mergeCell ref="N165:O165"/>
    <mergeCell ref="P165:Q165"/>
    <mergeCell ref="R165:T165"/>
    <mergeCell ref="U165:W165"/>
    <mergeCell ref="B164:I164"/>
    <mergeCell ref="J164:K164"/>
    <mergeCell ref="U162:W162"/>
    <mergeCell ref="B163:I163"/>
    <mergeCell ref="J163:K163"/>
    <mergeCell ref="L163:M163"/>
    <mergeCell ref="N163:O163"/>
    <mergeCell ref="P163:Q163"/>
    <mergeCell ref="R163:T163"/>
    <mergeCell ref="U163:W163"/>
    <mergeCell ref="B162:I162"/>
    <mergeCell ref="J162:K162"/>
    <mergeCell ref="R160:T160"/>
    <mergeCell ref="U160:W160"/>
    <mergeCell ref="B161:I161"/>
    <mergeCell ref="J161:K161"/>
    <mergeCell ref="L161:M161"/>
    <mergeCell ref="N161:O161"/>
    <mergeCell ref="P161:Q161"/>
    <mergeCell ref="R161:T161"/>
    <mergeCell ref="U161:W161"/>
    <mergeCell ref="B160:I160"/>
    <mergeCell ref="J160:K160"/>
    <mergeCell ref="L160:M160"/>
    <mergeCell ref="N160:O160"/>
    <mergeCell ref="P158:Q158"/>
    <mergeCell ref="J158:K158"/>
    <mergeCell ref="L158:M158"/>
    <mergeCell ref="N158:O158"/>
    <mergeCell ref="R158:T158"/>
    <mergeCell ref="U158:W158"/>
    <mergeCell ref="B159:I159"/>
    <mergeCell ref="J159:K159"/>
    <mergeCell ref="L159:M159"/>
    <mergeCell ref="N159:O159"/>
    <mergeCell ref="P159:Q159"/>
    <mergeCell ref="R159:T159"/>
    <mergeCell ref="U159:W159"/>
    <mergeCell ref="B158:I158"/>
    <mergeCell ref="P156:Q156"/>
    <mergeCell ref="R156:T156"/>
    <mergeCell ref="U156:W156"/>
    <mergeCell ref="B157:I157"/>
    <mergeCell ref="J157:K157"/>
    <mergeCell ref="L157:M157"/>
    <mergeCell ref="N157:O157"/>
    <mergeCell ref="P157:Q157"/>
    <mergeCell ref="R157:T157"/>
    <mergeCell ref="U157:W157"/>
    <mergeCell ref="B156:I156"/>
    <mergeCell ref="J156:K156"/>
    <mergeCell ref="L156:M156"/>
    <mergeCell ref="N156:O156"/>
    <mergeCell ref="P142:Q142"/>
    <mergeCell ref="R142:T142"/>
    <mergeCell ref="U142:W142"/>
    <mergeCell ref="B155:I155"/>
    <mergeCell ref="J155:K155"/>
    <mergeCell ref="L155:M155"/>
    <mergeCell ref="N155:O155"/>
    <mergeCell ref="P155:Q155"/>
    <mergeCell ref="R155:T155"/>
    <mergeCell ref="U155:W155"/>
    <mergeCell ref="B142:I142"/>
    <mergeCell ref="J142:K142"/>
    <mergeCell ref="L142:M142"/>
    <mergeCell ref="N142:O142"/>
    <mergeCell ref="P140:Q140"/>
    <mergeCell ref="R140:T140"/>
    <mergeCell ref="U140:W140"/>
    <mergeCell ref="B141:I141"/>
    <mergeCell ref="J141:K141"/>
    <mergeCell ref="L141:M141"/>
    <mergeCell ref="N141:O141"/>
    <mergeCell ref="P141:Q141"/>
    <mergeCell ref="R141:T141"/>
    <mergeCell ref="U141:W141"/>
    <mergeCell ref="B140:I140"/>
    <mergeCell ref="J140:K140"/>
    <mergeCell ref="L140:M140"/>
    <mergeCell ref="N140:O140"/>
    <mergeCell ref="P138:Q138"/>
    <mergeCell ref="R138:T138"/>
    <mergeCell ref="U138:W138"/>
    <mergeCell ref="B139:I139"/>
    <mergeCell ref="J139:K139"/>
    <mergeCell ref="L139:M139"/>
    <mergeCell ref="N139:O139"/>
    <mergeCell ref="P139:Q139"/>
    <mergeCell ref="R139:T139"/>
    <mergeCell ref="U139:W139"/>
    <mergeCell ref="B138:I138"/>
    <mergeCell ref="J138:K138"/>
    <mergeCell ref="L138:M138"/>
    <mergeCell ref="N138:O138"/>
    <mergeCell ref="P136:Q136"/>
    <mergeCell ref="R136:T136"/>
    <mergeCell ref="U136:W136"/>
    <mergeCell ref="B137:I137"/>
    <mergeCell ref="J137:K137"/>
    <mergeCell ref="L137:M137"/>
    <mergeCell ref="N137:O137"/>
    <mergeCell ref="P137:Q137"/>
    <mergeCell ref="R137:T137"/>
    <mergeCell ref="U137:W137"/>
    <mergeCell ref="B136:I136"/>
    <mergeCell ref="J136:K136"/>
    <mergeCell ref="L136:M136"/>
    <mergeCell ref="N136:O136"/>
    <mergeCell ref="P134:Q134"/>
    <mergeCell ref="R134:T134"/>
    <mergeCell ref="U134:W134"/>
    <mergeCell ref="B135:I135"/>
    <mergeCell ref="J135:K135"/>
    <mergeCell ref="L135:M135"/>
    <mergeCell ref="N135:O135"/>
    <mergeCell ref="P135:Q135"/>
    <mergeCell ref="R135:T135"/>
    <mergeCell ref="U135:W135"/>
    <mergeCell ref="B134:I134"/>
    <mergeCell ref="J134:K134"/>
    <mergeCell ref="L134:M134"/>
    <mergeCell ref="N134:O134"/>
    <mergeCell ref="P132:Q132"/>
    <mergeCell ref="R132:T132"/>
    <mergeCell ref="U132:W132"/>
    <mergeCell ref="B133:I133"/>
    <mergeCell ref="J133:K133"/>
    <mergeCell ref="L133:M133"/>
    <mergeCell ref="N133:O133"/>
    <mergeCell ref="P133:Q133"/>
    <mergeCell ref="R133:T133"/>
    <mergeCell ref="U133:W133"/>
    <mergeCell ref="B132:I132"/>
    <mergeCell ref="J132:K132"/>
    <mergeCell ref="L132:M132"/>
    <mergeCell ref="N132:O132"/>
    <mergeCell ref="P130:Q130"/>
    <mergeCell ref="R130:T130"/>
    <mergeCell ref="U130:W130"/>
    <mergeCell ref="B131:I131"/>
    <mergeCell ref="J131:K131"/>
    <mergeCell ref="L131:M131"/>
    <mergeCell ref="N131:O131"/>
    <mergeCell ref="P131:Q131"/>
    <mergeCell ref="R131:T131"/>
    <mergeCell ref="U131:W131"/>
    <mergeCell ref="B130:I130"/>
    <mergeCell ref="J130:K130"/>
    <mergeCell ref="L130:M130"/>
    <mergeCell ref="N130:O130"/>
    <mergeCell ref="P128:Q128"/>
    <mergeCell ref="R128:T128"/>
    <mergeCell ref="U128:W128"/>
    <mergeCell ref="B129:I129"/>
    <mergeCell ref="J129:K129"/>
    <mergeCell ref="L129:M129"/>
    <mergeCell ref="N129:O129"/>
    <mergeCell ref="P129:Q129"/>
    <mergeCell ref="R129:T129"/>
    <mergeCell ref="U129:W129"/>
    <mergeCell ref="B128:I128"/>
    <mergeCell ref="J128:K128"/>
    <mergeCell ref="L128:M128"/>
    <mergeCell ref="N128:O128"/>
    <mergeCell ref="P126:Q126"/>
    <mergeCell ref="R126:T126"/>
    <mergeCell ref="U126:W126"/>
    <mergeCell ref="B127:I127"/>
    <mergeCell ref="J127:K127"/>
    <mergeCell ref="L127:M127"/>
    <mergeCell ref="N127:O127"/>
    <mergeCell ref="P127:Q127"/>
    <mergeCell ref="R127:T127"/>
    <mergeCell ref="U127:W127"/>
    <mergeCell ref="B126:I126"/>
    <mergeCell ref="J126:K126"/>
    <mergeCell ref="L126:M126"/>
    <mergeCell ref="N126:O126"/>
    <mergeCell ref="P124:Q124"/>
    <mergeCell ref="R124:T124"/>
    <mergeCell ref="U124:W124"/>
    <mergeCell ref="B125:I125"/>
    <mergeCell ref="J125:K125"/>
    <mergeCell ref="L125:M125"/>
    <mergeCell ref="N125:O125"/>
    <mergeCell ref="P125:Q125"/>
    <mergeCell ref="R125:T125"/>
    <mergeCell ref="U125:W125"/>
    <mergeCell ref="B124:I124"/>
    <mergeCell ref="J124:K124"/>
    <mergeCell ref="L124:M124"/>
    <mergeCell ref="N124:O124"/>
    <mergeCell ref="P122:Q122"/>
    <mergeCell ref="R122:T122"/>
    <mergeCell ref="U122:W122"/>
    <mergeCell ref="B123:I123"/>
    <mergeCell ref="J123:K123"/>
    <mergeCell ref="L123:M123"/>
    <mergeCell ref="N123:O123"/>
    <mergeCell ref="P123:Q123"/>
    <mergeCell ref="R123:T123"/>
    <mergeCell ref="U123:W123"/>
    <mergeCell ref="B122:I122"/>
    <mergeCell ref="J122:K122"/>
    <mergeCell ref="L122:M122"/>
    <mergeCell ref="N122:O122"/>
    <mergeCell ref="P120:Q120"/>
    <mergeCell ref="R120:T120"/>
    <mergeCell ref="U120:W120"/>
    <mergeCell ref="B121:I121"/>
    <mergeCell ref="J121:K121"/>
    <mergeCell ref="L121:M121"/>
    <mergeCell ref="N121:O121"/>
    <mergeCell ref="P121:Q121"/>
    <mergeCell ref="R121:T121"/>
    <mergeCell ref="U121:W121"/>
    <mergeCell ref="B120:I120"/>
    <mergeCell ref="J120:K120"/>
    <mergeCell ref="L120:M120"/>
    <mergeCell ref="N120:O120"/>
    <mergeCell ref="P118:Q118"/>
    <mergeCell ref="R118:T118"/>
    <mergeCell ref="U118:W118"/>
    <mergeCell ref="B119:I119"/>
    <mergeCell ref="J119:K119"/>
    <mergeCell ref="L119:M119"/>
    <mergeCell ref="N119:O119"/>
    <mergeCell ref="P119:Q119"/>
    <mergeCell ref="R119:T119"/>
    <mergeCell ref="U119:W119"/>
    <mergeCell ref="B118:I118"/>
    <mergeCell ref="J118:K118"/>
    <mergeCell ref="L118:M118"/>
    <mergeCell ref="N118:O118"/>
    <mergeCell ref="P116:Q116"/>
    <mergeCell ref="R116:T116"/>
    <mergeCell ref="U116:W116"/>
    <mergeCell ref="B117:I117"/>
    <mergeCell ref="J117:K117"/>
    <mergeCell ref="L117:M117"/>
    <mergeCell ref="N117:O117"/>
    <mergeCell ref="P117:Q117"/>
    <mergeCell ref="R117:T117"/>
    <mergeCell ref="U117:W117"/>
    <mergeCell ref="B116:I116"/>
    <mergeCell ref="J116:K116"/>
    <mergeCell ref="L116:M116"/>
    <mergeCell ref="N116:O116"/>
    <mergeCell ref="R114:T114"/>
    <mergeCell ref="U114:W114"/>
    <mergeCell ref="B115:I115"/>
    <mergeCell ref="J115:K115"/>
    <mergeCell ref="L115:M115"/>
    <mergeCell ref="N115:O115"/>
    <mergeCell ref="P115:Q115"/>
    <mergeCell ref="R115:T115"/>
    <mergeCell ref="U115:W115"/>
    <mergeCell ref="A109:W109"/>
    <mergeCell ref="A110:W110"/>
    <mergeCell ref="A111:W111"/>
    <mergeCell ref="A113:A114"/>
    <mergeCell ref="B113:I114"/>
    <mergeCell ref="J113:K114"/>
    <mergeCell ref="L113:M114"/>
    <mergeCell ref="N113:O114"/>
    <mergeCell ref="P113:Q114"/>
    <mergeCell ref="R113:W113"/>
    <mergeCell ref="R103:T103"/>
    <mergeCell ref="U103:W103"/>
    <mergeCell ref="A108:W108"/>
    <mergeCell ref="B103:J103"/>
    <mergeCell ref="K103:L103"/>
    <mergeCell ref="M103:N103"/>
    <mergeCell ref="O103:Q103"/>
    <mergeCell ref="R105:T105"/>
    <mergeCell ref="U105:W105"/>
    <mergeCell ref="R101:T101"/>
    <mergeCell ref="U101:W101"/>
    <mergeCell ref="B102:J102"/>
    <mergeCell ref="K102:L102"/>
    <mergeCell ref="M102:N102"/>
    <mergeCell ref="O102:Q102"/>
    <mergeCell ref="R102:T102"/>
    <mergeCell ref="U102:W102"/>
    <mergeCell ref="B101:J101"/>
    <mergeCell ref="K101:L101"/>
    <mergeCell ref="M101:N101"/>
    <mergeCell ref="O101:Q101"/>
    <mergeCell ref="M100:N100"/>
    <mergeCell ref="O100:Q100"/>
    <mergeCell ref="R97:T97"/>
    <mergeCell ref="U97:W97"/>
    <mergeCell ref="R99:T99"/>
    <mergeCell ref="U99:W99"/>
    <mergeCell ref="B97:J97"/>
    <mergeCell ref="K97:L97"/>
    <mergeCell ref="M97:N97"/>
    <mergeCell ref="O97:Q97"/>
    <mergeCell ref="R95:T95"/>
    <mergeCell ref="U95:W95"/>
    <mergeCell ref="B96:J96"/>
    <mergeCell ref="K96:L96"/>
    <mergeCell ref="B95:J95"/>
    <mergeCell ref="K95:L95"/>
    <mergeCell ref="M95:N95"/>
    <mergeCell ref="O95:Q95"/>
    <mergeCell ref="R96:T96"/>
    <mergeCell ref="U96:W96"/>
    <mergeCell ref="B105:J105"/>
    <mergeCell ref="K105:L105"/>
    <mergeCell ref="M105:N105"/>
    <mergeCell ref="O105:Q105"/>
    <mergeCell ref="R104:T104"/>
    <mergeCell ref="U104:W104"/>
    <mergeCell ref="B100:J100"/>
    <mergeCell ref="K100:L100"/>
    <mergeCell ref="B104:J104"/>
    <mergeCell ref="K104:L104"/>
    <mergeCell ref="M104:N104"/>
    <mergeCell ref="O104:Q104"/>
    <mergeCell ref="R100:T100"/>
    <mergeCell ref="U100:W100"/>
    <mergeCell ref="B99:J99"/>
    <mergeCell ref="K99:L99"/>
    <mergeCell ref="M99:N99"/>
    <mergeCell ref="O99:Q99"/>
    <mergeCell ref="R94:T94"/>
    <mergeCell ref="U94:W94"/>
    <mergeCell ref="B98:J98"/>
    <mergeCell ref="K98:L98"/>
    <mergeCell ref="M98:N98"/>
    <mergeCell ref="O98:Q98"/>
    <mergeCell ref="R98:T98"/>
    <mergeCell ref="U98:W98"/>
    <mergeCell ref="M96:N96"/>
    <mergeCell ref="O96:Q96"/>
    <mergeCell ref="B94:J94"/>
    <mergeCell ref="K94:L94"/>
    <mergeCell ref="M94:N94"/>
    <mergeCell ref="O94:Q94"/>
    <mergeCell ref="R93:T93"/>
    <mergeCell ref="U93:W93"/>
    <mergeCell ref="B92:J92"/>
    <mergeCell ref="K92:L92"/>
    <mergeCell ref="B93:J93"/>
    <mergeCell ref="K93:L93"/>
    <mergeCell ref="M93:N93"/>
    <mergeCell ref="O93:Q93"/>
    <mergeCell ref="M92:N92"/>
    <mergeCell ref="O92:Q92"/>
    <mergeCell ref="R90:T90"/>
    <mergeCell ref="U90:W90"/>
    <mergeCell ref="R91:T91"/>
    <mergeCell ref="U91:W91"/>
    <mergeCell ref="R92:T92"/>
    <mergeCell ref="U92:W92"/>
    <mergeCell ref="B91:J91"/>
    <mergeCell ref="K91:L91"/>
    <mergeCell ref="M91:N91"/>
    <mergeCell ref="O91:Q91"/>
    <mergeCell ref="B90:J90"/>
    <mergeCell ref="K90:L90"/>
    <mergeCell ref="M90:N90"/>
    <mergeCell ref="O90:Q90"/>
    <mergeCell ref="R89:T89"/>
    <mergeCell ref="U89:W89"/>
    <mergeCell ref="B88:J88"/>
    <mergeCell ref="K88:L88"/>
    <mergeCell ref="B89:J89"/>
    <mergeCell ref="K89:L89"/>
    <mergeCell ref="M89:N89"/>
    <mergeCell ref="O89:Q89"/>
    <mergeCell ref="M88:N88"/>
    <mergeCell ref="O88:Q88"/>
    <mergeCell ref="R86:T86"/>
    <mergeCell ref="U86:W86"/>
    <mergeCell ref="R87:T87"/>
    <mergeCell ref="U87:W87"/>
    <mergeCell ref="R88:T88"/>
    <mergeCell ref="U88:W88"/>
    <mergeCell ref="B87:J87"/>
    <mergeCell ref="K87:L87"/>
    <mergeCell ref="M87:N87"/>
    <mergeCell ref="O87:Q87"/>
    <mergeCell ref="B86:J86"/>
    <mergeCell ref="K86:L86"/>
    <mergeCell ref="M86:N86"/>
    <mergeCell ref="O86:Q86"/>
    <mergeCell ref="R85:T85"/>
    <mergeCell ref="U85:W85"/>
    <mergeCell ref="B84:J84"/>
    <mergeCell ref="K84:L84"/>
    <mergeCell ref="B85:J85"/>
    <mergeCell ref="K85:L85"/>
    <mergeCell ref="M85:N85"/>
    <mergeCell ref="O85:Q85"/>
    <mergeCell ref="M84:N84"/>
    <mergeCell ref="O84:Q84"/>
    <mergeCell ref="R82:T82"/>
    <mergeCell ref="U82:W82"/>
    <mergeCell ref="R83:T83"/>
    <mergeCell ref="U83:W83"/>
    <mergeCell ref="R84:T84"/>
    <mergeCell ref="U84:W84"/>
    <mergeCell ref="B83:J83"/>
    <mergeCell ref="K83:L83"/>
    <mergeCell ref="M83:N83"/>
    <mergeCell ref="O83:Q83"/>
    <mergeCell ref="B82:J82"/>
    <mergeCell ref="K82:L82"/>
    <mergeCell ref="M82:N82"/>
    <mergeCell ref="O82:Q82"/>
    <mergeCell ref="R81:T81"/>
    <mergeCell ref="U81:W81"/>
    <mergeCell ref="B80:J80"/>
    <mergeCell ref="K80:L80"/>
    <mergeCell ref="B81:J81"/>
    <mergeCell ref="K81:L81"/>
    <mergeCell ref="M81:N81"/>
    <mergeCell ref="O81:Q81"/>
    <mergeCell ref="M80:N80"/>
    <mergeCell ref="O80:Q80"/>
    <mergeCell ref="R78:T78"/>
    <mergeCell ref="U78:W78"/>
    <mergeCell ref="R79:T79"/>
    <mergeCell ref="U79:W79"/>
    <mergeCell ref="R80:T80"/>
    <mergeCell ref="U80:W80"/>
    <mergeCell ref="B79:J79"/>
    <mergeCell ref="K79:L79"/>
    <mergeCell ref="M79:N79"/>
    <mergeCell ref="O79:Q79"/>
    <mergeCell ref="B78:J78"/>
    <mergeCell ref="K78:L78"/>
    <mergeCell ref="M78:N78"/>
    <mergeCell ref="O78:Q78"/>
    <mergeCell ref="R77:T77"/>
    <mergeCell ref="U77:W77"/>
    <mergeCell ref="B76:J76"/>
    <mergeCell ref="K76:L76"/>
    <mergeCell ref="B77:J77"/>
    <mergeCell ref="K77:L77"/>
    <mergeCell ref="M77:N77"/>
    <mergeCell ref="O77:Q77"/>
    <mergeCell ref="M76:N76"/>
    <mergeCell ref="O76:Q76"/>
    <mergeCell ref="R74:T74"/>
    <mergeCell ref="U74:W74"/>
    <mergeCell ref="R75:T75"/>
    <mergeCell ref="U75:W75"/>
    <mergeCell ref="R76:T76"/>
    <mergeCell ref="U76:W76"/>
    <mergeCell ref="B75:J75"/>
    <mergeCell ref="K75:L75"/>
    <mergeCell ref="M75:N75"/>
    <mergeCell ref="O75:Q75"/>
    <mergeCell ref="B74:J74"/>
    <mergeCell ref="K74:L74"/>
    <mergeCell ref="M74:N74"/>
    <mergeCell ref="O74:Q74"/>
    <mergeCell ref="R73:T73"/>
    <mergeCell ref="U73:W73"/>
    <mergeCell ref="B72:J72"/>
    <mergeCell ref="K72:L72"/>
    <mergeCell ref="B73:J73"/>
    <mergeCell ref="K73:L73"/>
    <mergeCell ref="M73:N73"/>
    <mergeCell ref="O73:Q73"/>
    <mergeCell ref="M72:N72"/>
    <mergeCell ref="O72:Q72"/>
    <mergeCell ref="R70:T70"/>
    <mergeCell ref="U70:W70"/>
    <mergeCell ref="R71:T71"/>
    <mergeCell ref="U71:W71"/>
    <mergeCell ref="R72:T72"/>
    <mergeCell ref="U72:W72"/>
    <mergeCell ref="B71:J71"/>
    <mergeCell ref="K71:L71"/>
    <mergeCell ref="M71:N71"/>
    <mergeCell ref="O71:Q71"/>
    <mergeCell ref="B70:J70"/>
    <mergeCell ref="K70:L70"/>
    <mergeCell ref="M70:N70"/>
    <mergeCell ref="O70:Q70"/>
    <mergeCell ref="R69:T69"/>
    <mergeCell ref="U69:W69"/>
    <mergeCell ref="B68:J68"/>
    <mergeCell ref="K68:L68"/>
    <mergeCell ref="B69:J69"/>
    <mergeCell ref="K69:L69"/>
    <mergeCell ref="M69:N69"/>
    <mergeCell ref="O69:Q69"/>
    <mergeCell ref="M68:N68"/>
    <mergeCell ref="O68:Q68"/>
    <mergeCell ref="R66:T66"/>
    <mergeCell ref="U66:W66"/>
    <mergeCell ref="R67:T67"/>
    <mergeCell ref="U67:W67"/>
    <mergeCell ref="R68:T68"/>
    <mergeCell ref="U68:W68"/>
    <mergeCell ref="B67:J67"/>
    <mergeCell ref="K67:L67"/>
    <mergeCell ref="M67:N67"/>
    <mergeCell ref="O67:Q67"/>
    <mergeCell ref="B66:J66"/>
    <mergeCell ref="K66:L66"/>
    <mergeCell ref="M66:N66"/>
    <mergeCell ref="O66:Q66"/>
    <mergeCell ref="R65:T65"/>
    <mergeCell ref="U65:W65"/>
    <mergeCell ref="B64:J64"/>
    <mergeCell ref="K64:L64"/>
    <mergeCell ref="B65:J65"/>
    <mergeCell ref="K65:L65"/>
    <mergeCell ref="M65:N65"/>
    <mergeCell ref="O65:Q65"/>
    <mergeCell ref="M64:N64"/>
    <mergeCell ref="O64:Q64"/>
    <mergeCell ref="R62:T62"/>
    <mergeCell ref="U62:W62"/>
    <mergeCell ref="R63:T63"/>
    <mergeCell ref="U63:W63"/>
    <mergeCell ref="R64:T64"/>
    <mergeCell ref="U64:W64"/>
    <mergeCell ref="B63:J63"/>
    <mergeCell ref="K63:L63"/>
    <mergeCell ref="M63:N63"/>
    <mergeCell ref="O63:Q63"/>
    <mergeCell ref="B62:J62"/>
    <mergeCell ref="K62:L62"/>
    <mergeCell ref="M62:N62"/>
    <mergeCell ref="O62:Q62"/>
    <mergeCell ref="R61:T61"/>
    <mergeCell ref="U61:W61"/>
    <mergeCell ref="B60:J60"/>
    <mergeCell ref="K60:L60"/>
    <mergeCell ref="B61:J61"/>
    <mergeCell ref="K61:L61"/>
    <mergeCell ref="M61:N61"/>
    <mergeCell ref="O61:Q61"/>
    <mergeCell ref="M60:N60"/>
    <mergeCell ref="O60:Q60"/>
    <mergeCell ref="R58:T58"/>
    <mergeCell ref="U58:W58"/>
    <mergeCell ref="R59:T59"/>
    <mergeCell ref="U59:W59"/>
    <mergeCell ref="R60:T60"/>
    <mergeCell ref="U60:W60"/>
    <mergeCell ref="B59:J59"/>
    <mergeCell ref="K59:L59"/>
    <mergeCell ref="M59:N59"/>
    <mergeCell ref="O59:Q59"/>
    <mergeCell ref="B58:J58"/>
    <mergeCell ref="K58:L58"/>
    <mergeCell ref="M58:N58"/>
    <mergeCell ref="O58:Q58"/>
    <mergeCell ref="R57:T57"/>
    <mergeCell ref="U57:W57"/>
    <mergeCell ref="B56:J56"/>
    <mergeCell ref="K56:L56"/>
    <mergeCell ref="B57:J57"/>
    <mergeCell ref="K57:L57"/>
    <mergeCell ref="M57:N57"/>
    <mergeCell ref="O57:Q57"/>
    <mergeCell ref="M56:N56"/>
    <mergeCell ref="O56:Q56"/>
    <mergeCell ref="R54:T54"/>
    <mergeCell ref="U54:W54"/>
    <mergeCell ref="R55:T55"/>
    <mergeCell ref="U55:W55"/>
    <mergeCell ref="R56:T56"/>
    <mergeCell ref="U56:W56"/>
    <mergeCell ref="B55:J55"/>
    <mergeCell ref="K55:L55"/>
    <mergeCell ref="M55:N55"/>
    <mergeCell ref="O55:Q55"/>
    <mergeCell ref="B54:J54"/>
    <mergeCell ref="K54:L54"/>
    <mergeCell ref="M54:N54"/>
    <mergeCell ref="O54:Q54"/>
    <mergeCell ref="R52:T52"/>
    <mergeCell ref="U52:W52"/>
    <mergeCell ref="B53:J53"/>
    <mergeCell ref="K53:L53"/>
    <mergeCell ref="M53:N53"/>
    <mergeCell ref="O53:Q53"/>
    <mergeCell ref="R53:T53"/>
    <mergeCell ref="U53:W53"/>
    <mergeCell ref="B52:J52"/>
    <mergeCell ref="K52:L52"/>
    <mergeCell ref="M52:N52"/>
    <mergeCell ref="O52:Q52"/>
    <mergeCell ref="A47:W47"/>
    <mergeCell ref="A48:W48"/>
    <mergeCell ref="A50:A51"/>
    <mergeCell ref="B50:J51"/>
    <mergeCell ref="K50:L51"/>
    <mergeCell ref="M50:N51"/>
    <mergeCell ref="O50:Q51"/>
    <mergeCell ref="R50:W50"/>
    <mergeCell ref="R51:T51"/>
    <mergeCell ref="U51:W51"/>
    <mergeCell ref="U32:W32"/>
    <mergeCell ref="A45:W45"/>
    <mergeCell ref="A46:W46"/>
    <mergeCell ref="U42:W42"/>
    <mergeCell ref="B41:J41"/>
    <mergeCell ref="K41:N41"/>
    <mergeCell ref="O41:Q41"/>
    <mergeCell ref="R41:T41"/>
    <mergeCell ref="A196:W196"/>
    <mergeCell ref="B32:J32"/>
    <mergeCell ref="K32:N32"/>
    <mergeCell ref="O32:Q32"/>
    <mergeCell ref="R32:T32"/>
    <mergeCell ref="U41:W41"/>
    <mergeCell ref="B42:J42"/>
    <mergeCell ref="K42:N42"/>
    <mergeCell ref="O42:Q42"/>
    <mergeCell ref="R42:T42"/>
    <mergeCell ref="U39:W39"/>
    <mergeCell ref="B40:J40"/>
    <mergeCell ref="K40:N40"/>
    <mergeCell ref="O40:Q40"/>
    <mergeCell ref="R40:T40"/>
    <mergeCell ref="U40:W40"/>
    <mergeCell ref="B39:J39"/>
    <mergeCell ref="K39:N39"/>
    <mergeCell ref="O39:Q39"/>
    <mergeCell ref="R39:T39"/>
    <mergeCell ref="U37:W37"/>
    <mergeCell ref="B38:J38"/>
    <mergeCell ref="K38:N38"/>
    <mergeCell ref="O38:Q38"/>
    <mergeCell ref="R38:T38"/>
    <mergeCell ref="U38:W38"/>
    <mergeCell ref="B37:J37"/>
    <mergeCell ref="K37:N37"/>
    <mergeCell ref="O37:Q37"/>
    <mergeCell ref="R37:T37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R30:T30"/>
    <mergeCell ref="U30:W30"/>
    <mergeCell ref="B31:J31"/>
    <mergeCell ref="K31:N31"/>
    <mergeCell ref="O31:Q31"/>
    <mergeCell ref="R31:T31"/>
    <mergeCell ref="U31:W31"/>
    <mergeCell ref="R28:T28"/>
    <mergeCell ref="U28:W28"/>
    <mergeCell ref="B29:J29"/>
    <mergeCell ref="K29:N29"/>
    <mergeCell ref="O29:Q29"/>
    <mergeCell ref="R29:T29"/>
    <mergeCell ref="U29:W29"/>
    <mergeCell ref="R26:T26"/>
    <mergeCell ref="U26:W26"/>
    <mergeCell ref="B27:J27"/>
    <mergeCell ref="K27:N27"/>
    <mergeCell ref="O27:Q27"/>
    <mergeCell ref="R27:T27"/>
    <mergeCell ref="U27:W27"/>
    <mergeCell ref="A26:A37"/>
    <mergeCell ref="B26:J26"/>
    <mergeCell ref="K26:N26"/>
    <mergeCell ref="O26:Q26"/>
    <mergeCell ref="B28:J28"/>
    <mergeCell ref="K28:N28"/>
    <mergeCell ref="O28:Q28"/>
    <mergeCell ref="B30:J30"/>
    <mergeCell ref="K30:N30"/>
    <mergeCell ref="O30:Q30"/>
    <mergeCell ref="R22:W22"/>
    <mergeCell ref="R23:T24"/>
    <mergeCell ref="U23:W24"/>
    <mergeCell ref="B25:J25"/>
    <mergeCell ref="K25:N25"/>
    <mergeCell ref="O25:Q25"/>
    <mergeCell ref="R25:T25"/>
    <mergeCell ref="U25:W25"/>
    <mergeCell ref="A22:A24"/>
    <mergeCell ref="B22:J24"/>
    <mergeCell ref="K22:N24"/>
    <mergeCell ref="O22:Q24"/>
    <mergeCell ref="A17:W17"/>
    <mergeCell ref="A18:W18"/>
    <mergeCell ref="A19:W19"/>
    <mergeCell ref="A20:W20"/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2:W2"/>
    <mergeCell ref="A3:W3"/>
    <mergeCell ref="A5:R5"/>
    <mergeCell ref="S5:W5"/>
    <mergeCell ref="A290:A291"/>
    <mergeCell ref="B290:E291"/>
    <mergeCell ref="F290:W290"/>
    <mergeCell ref="X290:Z291"/>
    <mergeCell ref="F291:G291"/>
    <mergeCell ref="H291:I291"/>
    <mergeCell ref="J291:K291"/>
    <mergeCell ref="L291:M291"/>
    <mergeCell ref="N291:O291"/>
    <mergeCell ref="P291:Q291"/>
    <mergeCell ref="R291:S291"/>
    <mergeCell ref="T291:U291"/>
    <mergeCell ref="V291:W291"/>
    <mergeCell ref="B292:E292"/>
    <mergeCell ref="F292:G292"/>
    <mergeCell ref="H292:I292"/>
    <mergeCell ref="J292:K292"/>
    <mergeCell ref="L292:M292"/>
    <mergeCell ref="N292:O292"/>
    <mergeCell ref="P292:Q292"/>
    <mergeCell ref="R292:S292"/>
    <mergeCell ref="T292:U292"/>
    <mergeCell ref="V292:W292"/>
    <mergeCell ref="X292:Z292"/>
    <mergeCell ref="R293:S293"/>
    <mergeCell ref="B293:E293"/>
    <mergeCell ref="F293:G293"/>
    <mergeCell ref="H293:I293"/>
    <mergeCell ref="J293:K293"/>
    <mergeCell ref="T293:U293"/>
    <mergeCell ref="V293:W293"/>
    <mergeCell ref="X293:Z293"/>
    <mergeCell ref="A192:Y192"/>
    <mergeCell ref="A193:Y193"/>
    <mergeCell ref="A194:Y194"/>
    <mergeCell ref="S195:Y195"/>
    <mergeCell ref="L293:M293"/>
    <mergeCell ref="N293:O293"/>
    <mergeCell ref="P293:Q293"/>
  </mergeCells>
  <printOptions/>
  <pageMargins left="0.7874015748031497" right="0.2755905511811024" top="0.3937007874015748" bottom="0.3937007874015748" header="0.5118110236220472" footer="0.5118110236220472"/>
  <pageSetup fitToHeight="100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78"/>
  <sheetViews>
    <sheetView tabSelected="1" workbookViewId="0" topLeftCell="A1">
      <selection activeCell="AA218" sqref="AA218"/>
    </sheetView>
  </sheetViews>
  <sheetFormatPr defaultColWidth="9.00390625" defaultRowHeight="12.75"/>
  <cols>
    <col min="1" max="23" width="3.75390625" style="0" customWidth="1"/>
    <col min="24" max="24" width="7.625" style="0" hidden="1" customWidth="1"/>
    <col min="25" max="25" width="3.75390625" style="0" customWidth="1"/>
    <col min="26" max="26" width="4.75390625" style="0" customWidth="1"/>
    <col min="27" max="16384" width="3.75390625" style="0" customWidth="1"/>
  </cols>
  <sheetData>
    <row r="1" spans="1:23" ht="15.75">
      <c r="A1" s="40" t="s">
        <v>128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30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43" t="s">
        <v>28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 t="s">
        <v>29</v>
      </c>
      <c r="T5" s="43"/>
      <c r="U5" s="43"/>
      <c r="V5" s="43"/>
      <c r="W5" s="43"/>
    </row>
    <row r="6" spans="1:23" ht="12.7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44">
        <v>1</v>
      </c>
      <c r="T6" s="44"/>
      <c r="U6" s="44"/>
      <c r="V6" s="44"/>
      <c r="W6" s="44"/>
    </row>
    <row r="7" spans="1:23" ht="12.75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>
        <v>0.079</v>
      </c>
      <c r="T7" s="46"/>
      <c r="U7" s="46"/>
      <c r="V7" s="46"/>
      <c r="W7" s="46"/>
    </row>
    <row r="8" spans="1:23" ht="12.75">
      <c r="A8" s="45" t="s">
        <v>33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>
        <v>0.37</v>
      </c>
      <c r="T8" s="46"/>
      <c r="U8" s="46"/>
      <c r="V8" s="46"/>
      <c r="W8" s="46"/>
    </row>
    <row r="9" spans="1:23" ht="12.75">
      <c r="A9" s="45" t="s">
        <v>18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>
        <v>0.01</v>
      </c>
      <c r="T9" s="46"/>
      <c r="U9" s="46"/>
      <c r="V9" s="46"/>
      <c r="W9" s="46"/>
    </row>
    <row r="10" spans="1:23" ht="12.75">
      <c r="A10" s="45" t="s">
        <v>34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30"/>
      <c r="T10" s="30"/>
      <c r="U10" s="30"/>
      <c r="V10" s="30"/>
      <c r="W10" s="30"/>
    </row>
    <row r="11" spans="1:23" ht="12.75">
      <c r="A11" s="45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4">
        <v>1.25</v>
      </c>
      <c r="T11" s="44"/>
      <c r="U11" s="44"/>
      <c r="V11" s="44"/>
      <c r="W11" s="44"/>
    </row>
    <row r="12" spans="1:23" ht="12.75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4">
        <v>1</v>
      </c>
      <c r="T12" s="44"/>
      <c r="U12" s="44"/>
      <c r="V12" s="44"/>
      <c r="W12" s="44"/>
    </row>
    <row r="13" spans="1:23" ht="12.75">
      <c r="A13" s="45" t="s">
        <v>37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>
        <v>0.28</v>
      </c>
      <c r="T13" s="46"/>
      <c r="U13" s="46"/>
      <c r="V13" s="46"/>
      <c r="W13" s="46"/>
    </row>
    <row r="14" spans="1:23" ht="12.75">
      <c r="A14" s="45" t="s">
        <v>38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6">
        <v>0.15</v>
      </c>
      <c r="T14" s="46"/>
      <c r="U14" s="46"/>
      <c r="V14" s="46"/>
      <c r="W14" s="46"/>
    </row>
    <row r="15" spans="1:23" ht="12.75">
      <c r="A15" s="45" t="s">
        <v>15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30">
        <v>25.4</v>
      </c>
      <c r="T15" s="30"/>
      <c r="U15" s="30"/>
      <c r="V15" s="30"/>
      <c r="W15" s="30"/>
    </row>
    <row r="16" ht="1.5" customHeight="1"/>
    <row r="17" spans="1:23" ht="12.75" hidden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12.75" hidden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12.75" hidden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12.75" hidden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hidden="1">
      <c r="A22" s="47"/>
      <c r="B22" s="32"/>
      <c r="C22" s="33"/>
      <c r="D22" s="33"/>
      <c r="E22" s="33"/>
      <c r="F22" s="33"/>
      <c r="G22" s="33"/>
      <c r="H22" s="33"/>
      <c r="I22" s="33"/>
      <c r="J22" s="34"/>
      <c r="K22" s="32"/>
      <c r="L22" s="33"/>
      <c r="M22" s="33"/>
      <c r="N22" s="34"/>
      <c r="O22" s="32"/>
      <c r="P22" s="33"/>
      <c r="Q22" s="34"/>
      <c r="R22" s="31"/>
      <c r="S22" s="21"/>
      <c r="T22" s="21"/>
      <c r="U22" s="21"/>
      <c r="V22" s="21"/>
      <c r="W22" s="13"/>
    </row>
    <row r="23" spans="1:23" ht="12.75" hidden="1">
      <c r="A23" s="48"/>
      <c r="B23" s="50"/>
      <c r="C23" s="51"/>
      <c r="D23" s="51"/>
      <c r="E23" s="51"/>
      <c r="F23" s="51"/>
      <c r="G23" s="51"/>
      <c r="H23" s="51"/>
      <c r="I23" s="51"/>
      <c r="J23" s="52"/>
      <c r="K23" s="50"/>
      <c r="L23" s="51"/>
      <c r="M23" s="51"/>
      <c r="N23" s="52"/>
      <c r="O23" s="50"/>
      <c r="P23" s="51"/>
      <c r="Q23" s="52"/>
      <c r="R23" s="32"/>
      <c r="S23" s="33"/>
      <c r="T23" s="34"/>
      <c r="U23" s="32"/>
      <c r="V23" s="33"/>
      <c r="W23" s="34"/>
    </row>
    <row r="24" spans="1:23" ht="27.75" customHeight="1" hidden="1">
      <c r="A24" s="49"/>
      <c r="B24" s="35"/>
      <c r="C24" s="36"/>
      <c r="D24" s="36"/>
      <c r="E24" s="36"/>
      <c r="F24" s="36"/>
      <c r="G24" s="36"/>
      <c r="H24" s="36"/>
      <c r="I24" s="36"/>
      <c r="J24" s="37"/>
      <c r="K24" s="35"/>
      <c r="L24" s="36"/>
      <c r="M24" s="36"/>
      <c r="N24" s="37"/>
      <c r="O24" s="35"/>
      <c r="P24" s="36"/>
      <c r="Q24" s="37"/>
      <c r="R24" s="35"/>
      <c r="S24" s="36"/>
      <c r="T24" s="37"/>
      <c r="U24" s="35"/>
      <c r="V24" s="36"/>
      <c r="W24" s="37"/>
    </row>
    <row r="25" spans="1:23" ht="12.75" hidden="1">
      <c r="A25" s="4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 ht="26.25" customHeight="1" hidden="1">
      <c r="A26" s="54"/>
      <c r="B26" s="57"/>
      <c r="C26" s="24"/>
      <c r="D26" s="24"/>
      <c r="E26" s="24"/>
      <c r="F26" s="24"/>
      <c r="G26" s="24"/>
      <c r="H26" s="24"/>
      <c r="I26" s="24"/>
      <c r="J26" s="25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ht="12.75" hidden="1">
      <c r="A27" s="55"/>
      <c r="B27" s="45"/>
      <c r="C27" s="45"/>
      <c r="D27" s="45"/>
      <c r="E27" s="45"/>
      <c r="F27" s="45"/>
      <c r="G27" s="45"/>
      <c r="H27" s="45"/>
      <c r="I27" s="45"/>
      <c r="J27" s="45"/>
      <c r="K27" s="44"/>
      <c r="L27" s="44"/>
      <c r="M27" s="44"/>
      <c r="N27" s="44"/>
      <c r="O27" s="44"/>
      <c r="P27" s="44"/>
      <c r="Q27" s="44"/>
      <c r="R27" s="58"/>
      <c r="S27" s="58"/>
      <c r="T27" s="58"/>
      <c r="U27" s="58"/>
      <c r="V27" s="58"/>
      <c r="W27" s="58"/>
    </row>
    <row r="28" spans="1:23" ht="12.75" hidden="1">
      <c r="A28" s="55"/>
      <c r="B28" s="45"/>
      <c r="C28" s="45"/>
      <c r="D28" s="45"/>
      <c r="E28" s="45"/>
      <c r="F28" s="45"/>
      <c r="G28" s="45"/>
      <c r="H28" s="45"/>
      <c r="I28" s="45"/>
      <c r="J28" s="45"/>
      <c r="K28" s="44"/>
      <c r="L28" s="44"/>
      <c r="M28" s="44"/>
      <c r="N28" s="44"/>
      <c r="O28" s="44"/>
      <c r="P28" s="44"/>
      <c r="Q28" s="44"/>
      <c r="R28" s="58"/>
      <c r="S28" s="58"/>
      <c r="T28" s="58"/>
      <c r="U28" s="58"/>
      <c r="V28" s="58"/>
      <c r="W28" s="58"/>
    </row>
    <row r="29" spans="1:23" ht="12.75" hidden="1">
      <c r="A29" s="55"/>
      <c r="B29" s="45"/>
      <c r="C29" s="45"/>
      <c r="D29" s="45"/>
      <c r="E29" s="45"/>
      <c r="F29" s="45"/>
      <c r="G29" s="45"/>
      <c r="H29" s="45"/>
      <c r="I29" s="45"/>
      <c r="J29" s="45"/>
      <c r="K29" s="44"/>
      <c r="L29" s="44"/>
      <c r="M29" s="44"/>
      <c r="N29" s="44"/>
      <c r="O29" s="44"/>
      <c r="P29" s="44"/>
      <c r="Q29" s="44"/>
      <c r="R29" s="58"/>
      <c r="S29" s="58"/>
      <c r="T29" s="58"/>
      <c r="U29" s="58"/>
      <c r="V29" s="58"/>
      <c r="W29" s="58"/>
    </row>
    <row r="30" spans="1:23" ht="12.75" hidden="1">
      <c r="A30" s="55"/>
      <c r="B30" s="45"/>
      <c r="C30" s="45"/>
      <c r="D30" s="45"/>
      <c r="E30" s="45"/>
      <c r="F30" s="45"/>
      <c r="G30" s="45"/>
      <c r="H30" s="45"/>
      <c r="I30" s="45"/>
      <c r="J30" s="45"/>
      <c r="K30" s="44"/>
      <c r="L30" s="44"/>
      <c r="M30" s="44"/>
      <c r="N30" s="44"/>
      <c r="O30" s="44"/>
      <c r="P30" s="44"/>
      <c r="Q30" s="44"/>
      <c r="R30" s="58"/>
      <c r="S30" s="58"/>
      <c r="T30" s="58"/>
      <c r="U30" s="58"/>
      <c r="V30" s="58"/>
      <c r="W30" s="58"/>
    </row>
    <row r="31" spans="1:23" ht="12.75" hidden="1">
      <c r="A31" s="55"/>
      <c r="B31" s="45"/>
      <c r="C31" s="45"/>
      <c r="D31" s="45"/>
      <c r="E31" s="45"/>
      <c r="F31" s="45"/>
      <c r="G31" s="45"/>
      <c r="H31" s="45"/>
      <c r="I31" s="45"/>
      <c r="J31" s="45"/>
      <c r="K31" s="44"/>
      <c r="L31" s="44"/>
      <c r="M31" s="44"/>
      <c r="N31" s="44"/>
      <c r="O31" s="44"/>
      <c r="P31" s="44"/>
      <c r="Q31" s="44"/>
      <c r="R31" s="58"/>
      <c r="S31" s="58"/>
      <c r="T31" s="58"/>
      <c r="U31" s="58"/>
      <c r="V31" s="58"/>
      <c r="W31" s="58"/>
    </row>
    <row r="32" spans="1:23" ht="12.75" customHeight="1" hidden="1">
      <c r="A32" s="55"/>
      <c r="B32" s="45"/>
      <c r="C32" s="45"/>
      <c r="D32" s="45"/>
      <c r="E32" s="45"/>
      <c r="F32" s="45"/>
      <c r="G32" s="45"/>
      <c r="H32" s="45"/>
      <c r="I32" s="45"/>
      <c r="J32" s="45"/>
      <c r="K32" s="44"/>
      <c r="L32" s="44"/>
      <c r="M32" s="44"/>
      <c r="N32" s="44"/>
      <c r="O32" s="44"/>
      <c r="P32" s="44"/>
      <c r="Q32" s="44"/>
      <c r="R32" s="58"/>
      <c r="S32" s="58"/>
      <c r="T32" s="58"/>
      <c r="U32" s="58"/>
      <c r="V32" s="58"/>
      <c r="W32" s="58"/>
    </row>
    <row r="33" spans="1:23" ht="12.75" hidden="1">
      <c r="A33" s="55"/>
      <c r="B33" s="45"/>
      <c r="C33" s="45"/>
      <c r="D33" s="45"/>
      <c r="E33" s="45"/>
      <c r="F33" s="45"/>
      <c r="G33" s="45"/>
      <c r="H33" s="45"/>
      <c r="I33" s="45"/>
      <c r="J33" s="45"/>
      <c r="K33" s="44"/>
      <c r="L33" s="44"/>
      <c r="M33" s="44"/>
      <c r="N33" s="44"/>
      <c r="O33" s="44"/>
      <c r="P33" s="44"/>
      <c r="Q33" s="44"/>
      <c r="R33" s="58"/>
      <c r="S33" s="58"/>
      <c r="T33" s="58"/>
      <c r="U33" s="58"/>
      <c r="V33" s="58"/>
      <c r="W33" s="58"/>
    </row>
    <row r="34" spans="1:23" ht="12.75" hidden="1">
      <c r="A34" s="55"/>
      <c r="B34" s="59"/>
      <c r="C34" s="59"/>
      <c r="D34" s="59"/>
      <c r="E34" s="59"/>
      <c r="F34" s="59"/>
      <c r="G34" s="59"/>
      <c r="H34" s="59"/>
      <c r="I34" s="59"/>
      <c r="J34" s="59"/>
      <c r="K34" s="60"/>
      <c r="L34" s="60"/>
      <c r="M34" s="60"/>
      <c r="N34" s="60"/>
      <c r="O34" s="60"/>
      <c r="P34" s="60"/>
      <c r="Q34" s="60"/>
      <c r="R34" s="61"/>
      <c r="S34" s="61"/>
      <c r="T34" s="61"/>
      <c r="U34" s="61"/>
      <c r="V34" s="61"/>
      <c r="W34" s="61"/>
    </row>
    <row r="35" spans="1:23" ht="12.75" hidden="1">
      <c r="A35" s="55"/>
      <c r="B35" s="45"/>
      <c r="C35" s="45"/>
      <c r="D35" s="45"/>
      <c r="E35" s="45"/>
      <c r="F35" s="45"/>
      <c r="G35" s="45"/>
      <c r="H35" s="45"/>
      <c r="I35" s="45"/>
      <c r="J35" s="45"/>
      <c r="K35" s="44"/>
      <c r="L35" s="44"/>
      <c r="M35" s="44"/>
      <c r="N35" s="44"/>
      <c r="O35" s="44"/>
      <c r="P35" s="44"/>
      <c r="Q35" s="44"/>
      <c r="R35" s="58"/>
      <c r="S35" s="58"/>
      <c r="T35" s="58"/>
      <c r="U35" s="58"/>
      <c r="V35" s="58"/>
      <c r="W35" s="58"/>
    </row>
    <row r="36" spans="1:23" ht="27.75" customHeight="1" hidden="1">
      <c r="A36" s="55"/>
      <c r="B36" s="45"/>
      <c r="C36" s="45"/>
      <c r="D36" s="45"/>
      <c r="E36" s="45"/>
      <c r="F36" s="45"/>
      <c r="G36" s="45"/>
      <c r="H36" s="45"/>
      <c r="I36" s="45"/>
      <c r="J36" s="45"/>
      <c r="K36" s="44"/>
      <c r="L36" s="44"/>
      <c r="M36" s="44"/>
      <c r="N36" s="44"/>
      <c r="O36" s="44"/>
      <c r="P36" s="44"/>
      <c r="Q36" s="44"/>
      <c r="R36" s="58"/>
      <c r="S36" s="58"/>
      <c r="T36" s="58"/>
      <c r="U36" s="58"/>
      <c r="V36" s="58"/>
      <c r="W36" s="58"/>
    </row>
    <row r="37" spans="1:23" ht="12.75" hidden="1">
      <c r="A37" s="56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60"/>
      <c r="M37" s="60"/>
      <c r="N37" s="60"/>
      <c r="O37" s="60"/>
      <c r="P37" s="60"/>
      <c r="Q37" s="60"/>
      <c r="R37" s="61"/>
      <c r="S37" s="61"/>
      <c r="T37" s="61"/>
      <c r="U37" s="61"/>
      <c r="V37" s="61"/>
      <c r="W37" s="61"/>
    </row>
    <row r="38" spans="1:23" ht="12.75" hidden="1">
      <c r="A38" s="3"/>
      <c r="B38" s="62"/>
      <c r="C38" s="62"/>
      <c r="D38" s="62"/>
      <c r="E38" s="62"/>
      <c r="F38" s="62"/>
      <c r="G38" s="62"/>
      <c r="H38" s="62"/>
      <c r="I38" s="62"/>
      <c r="J38" s="62"/>
      <c r="K38" s="63"/>
      <c r="L38" s="43"/>
      <c r="M38" s="43"/>
      <c r="N38" s="43"/>
      <c r="O38" s="43"/>
      <c r="P38" s="43"/>
      <c r="Q38" s="43"/>
      <c r="R38" s="63"/>
      <c r="S38" s="43"/>
      <c r="T38" s="43"/>
      <c r="U38" s="63"/>
      <c r="V38" s="43"/>
      <c r="W38" s="43"/>
    </row>
    <row r="39" spans="1:23" ht="12.75" customHeight="1" hidden="1">
      <c r="A39" s="2"/>
      <c r="B39" s="45"/>
      <c r="C39" s="45"/>
      <c r="D39" s="45"/>
      <c r="E39" s="45"/>
      <c r="F39" s="45"/>
      <c r="G39" s="45"/>
      <c r="H39" s="45"/>
      <c r="I39" s="45"/>
      <c r="J39" s="45"/>
      <c r="K39" s="30"/>
      <c r="L39" s="30"/>
      <c r="M39" s="30"/>
      <c r="N39" s="30"/>
      <c r="O39" s="30"/>
      <c r="P39" s="30"/>
      <c r="Q39" s="30"/>
      <c r="R39" s="44"/>
      <c r="S39" s="44"/>
      <c r="T39" s="44"/>
      <c r="U39" s="44"/>
      <c r="V39" s="44"/>
      <c r="W39" s="44"/>
    </row>
    <row r="40" spans="1:23" ht="12.75" hidden="1">
      <c r="A40" s="3"/>
      <c r="B40" s="62"/>
      <c r="C40" s="62"/>
      <c r="D40" s="62"/>
      <c r="E40" s="62"/>
      <c r="F40" s="62"/>
      <c r="G40" s="62"/>
      <c r="H40" s="62"/>
      <c r="I40" s="62"/>
      <c r="J40" s="62"/>
      <c r="K40" s="43"/>
      <c r="L40" s="43"/>
      <c r="M40" s="43"/>
      <c r="N40" s="43"/>
      <c r="O40" s="43"/>
      <c r="P40" s="43"/>
      <c r="Q40" s="43"/>
      <c r="R40" s="63"/>
      <c r="S40" s="43"/>
      <c r="T40" s="43"/>
      <c r="U40" s="63"/>
      <c r="V40" s="43"/>
      <c r="W40" s="43"/>
    </row>
    <row r="41" spans="1:23" ht="25.5" customHeight="1" hidden="1">
      <c r="A41" s="2"/>
      <c r="B41" s="45"/>
      <c r="C41" s="45"/>
      <c r="D41" s="45"/>
      <c r="E41" s="45"/>
      <c r="F41" s="45"/>
      <c r="G41" s="45"/>
      <c r="H41" s="45"/>
      <c r="I41" s="45"/>
      <c r="J41" s="45"/>
      <c r="K41" s="30"/>
      <c r="L41" s="30"/>
      <c r="M41" s="30"/>
      <c r="N41" s="30"/>
      <c r="O41" s="30"/>
      <c r="P41" s="30"/>
      <c r="Q41" s="30"/>
      <c r="R41" s="44"/>
      <c r="S41" s="44"/>
      <c r="T41" s="44"/>
      <c r="U41" s="44"/>
      <c r="V41" s="44"/>
      <c r="W41" s="44"/>
    </row>
    <row r="42" spans="1:23" ht="12.75" hidden="1">
      <c r="A42" s="3"/>
      <c r="B42" s="62"/>
      <c r="C42" s="62"/>
      <c r="D42" s="62"/>
      <c r="E42" s="62"/>
      <c r="F42" s="62"/>
      <c r="G42" s="62"/>
      <c r="H42" s="62"/>
      <c r="I42" s="62"/>
      <c r="J42" s="62"/>
      <c r="K42" s="43"/>
      <c r="L42" s="43"/>
      <c r="M42" s="43"/>
      <c r="N42" s="43"/>
      <c r="O42" s="43"/>
      <c r="P42" s="43"/>
      <c r="Q42" s="43"/>
      <c r="R42" s="63"/>
      <c r="S42" s="43"/>
      <c r="T42" s="43"/>
      <c r="U42" s="63"/>
      <c r="V42" s="43"/>
      <c r="W42" s="43"/>
    </row>
    <row r="43" ht="12.75" hidden="1"/>
    <row r="44" spans="7:10" ht="12.75" hidden="1">
      <c r="G44" s="11"/>
      <c r="H44" s="11"/>
      <c r="I44" s="11"/>
      <c r="J44" s="11"/>
    </row>
    <row r="45" spans="1:23" ht="12.75" hidden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ht="12.75" hidden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1:23" ht="12.75" customHeight="1" hidden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2.75" hidden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spans="1:23" ht="12.7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hidden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ht="41.25" customHeight="1" hidden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3" ht="12.75" hidden="1">
      <c r="A52" s="5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</row>
    <row r="53" spans="1:23" ht="12.75" hidden="1">
      <c r="A53" s="2"/>
      <c r="B53" s="45"/>
      <c r="C53" s="45"/>
      <c r="D53" s="45"/>
      <c r="E53" s="45"/>
      <c r="F53" s="45"/>
      <c r="G53" s="45"/>
      <c r="H53" s="45"/>
      <c r="I53" s="45"/>
      <c r="J53" s="45"/>
      <c r="K53" s="30"/>
      <c r="L53" s="30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ht="27" customHeight="1" hidden="1">
      <c r="A54" s="2"/>
      <c r="B54" s="45"/>
      <c r="C54" s="45"/>
      <c r="D54" s="45"/>
      <c r="E54" s="45"/>
      <c r="F54" s="45"/>
      <c r="G54" s="45"/>
      <c r="H54" s="45"/>
      <c r="I54" s="45"/>
      <c r="J54" s="45"/>
      <c r="K54" s="30"/>
      <c r="L54" s="30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ht="12.75" hidden="1">
      <c r="A55" s="2"/>
      <c r="B55" s="45"/>
      <c r="C55" s="45"/>
      <c r="D55" s="45"/>
      <c r="E55" s="45"/>
      <c r="F55" s="45"/>
      <c r="G55" s="45"/>
      <c r="H55" s="45"/>
      <c r="I55" s="45"/>
      <c r="J55" s="45"/>
      <c r="K55" s="30"/>
      <c r="L55" s="30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1:23" ht="29.25" customHeight="1" hidden="1">
      <c r="A56" s="2"/>
      <c r="B56" s="45"/>
      <c r="C56" s="45"/>
      <c r="D56" s="45"/>
      <c r="E56" s="45"/>
      <c r="F56" s="45"/>
      <c r="G56" s="45"/>
      <c r="H56" s="45"/>
      <c r="I56" s="45"/>
      <c r="J56" s="45"/>
      <c r="K56" s="30"/>
      <c r="L56" s="30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1:23" ht="12.75" hidden="1">
      <c r="A57" s="2"/>
      <c r="B57" s="45"/>
      <c r="C57" s="45"/>
      <c r="D57" s="45"/>
      <c r="E57" s="45"/>
      <c r="F57" s="45"/>
      <c r="G57" s="45"/>
      <c r="H57" s="45"/>
      <c r="I57" s="45"/>
      <c r="J57" s="45"/>
      <c r="K57" s="30"/>
      <c r="L57" s="30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1:23" ht="12.75" hidden="1">
      <c r="A58" s="2"/>
      <c r="B58" s="45"/>
      <c r="C58" s="45"/>
      <c r="D58" s="45"/>
      <c r="E58" s="45"/>
      <c r="F58" s="45"/>
      <c r="G58" s="45"/>
      <c r="H58" s="45"/>
      <c r="I58" s="45"/>
      <c r="J58" s="45"/>
      <c r="K58" s="30"/>
      <c r="L58" s="30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1:23" ht="12.75" hidden="1">
      <c r="A59" s="2"/>
      <c r="B59" s="45"/>
      <c r="C59" s="45"/>
      <c r="D59" s="45"/>
      <c r="E59" s="45"/>
      <c r="F59" s="45"/>
      <c r="G59" s="45"/>
      <c r="H59" s="45"/>
      <c r="I59" s="45"/>
      <c r="J59" s="45"/>
      <c r="K59" s="30"/>
      <c r="L59" s="30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3" ht="12.75" hidden="1">
      <c r="A60" s="2"/>
      <c r="B60" s="45"/>
      <c r="C60" s="45"/>
      <c r="D60" s="45"/>
      <c r="E60" s="45"/>
      <c r="F60" s="45"/>
      <c r="G60" s="45"/>
      <c r="H60" s="45"/>
      <c r="I60" s="45"/>
      <c r="J60" s="45"/>
      <c r="K60" s="30"/>
      <c r="L60" s="30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23" ht="12.75" hidden="1">
      <c r="A61" s="2"/>
      <c r="B61" s="45"/>
      <c r="C61" s="45"/>
      <c r="D61" s="45"/>
      <c r="E61" s="45"/>
      <c r="F61" s="45"/>
      <c r="G61" s="45"/>
      <c r="H61" s="45"/>
      <c r="I61" s="45"/>
      <c r="J61" s="45"/>
      <c r="K61" s="30"/>
      <c r="L61" s="30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1:23" ht="12.75" hidden="1">
      <c r="A62" s="2"/>
      <c r="B62" s="45"/>
      <c r="C62" s="45"/>
      <c r="D62" s="45"/>
      <c r="E62" s="45"/>
      <c r="F62" s="45"/>
      <c r="G62" s="45"/>
      <c r="H62" s="45"/>
      <c r="I62" s="45"/>
      <c r="J62" s="45"/>
      <c r="K62" s="30"/>
      <c r="L62" s="30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</row>
    <row r="63" spans="1:23" ht="12.75" hidden="1">
      <c r="A63" s="2"/>
      <c r="B63" s="45"/>
      <c r="C63" s="45"/>
      <c r="D63" s="45"/>
      <c r="E63" s="45"/>
      <c r="F63" s="45"/>
      <c r="G63" s="45"/>
      <c r="H63" s="45"/>
      <c r="I63" s="45"/>
      <c r="J63" s="45"/>
      <c r="K63" s="30"/>
      <c r="L63" s="30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1:23" ht="12.75" hidden="1">
      <c r="A64" s="2"/>
      <c r="B64" s="45"/>
      <c r="C64" s="45"/>
      <c r="D64" s="45"/>
      <c r="E64" s="45"/>
      <c r="F64" s="45"/>
      <c r="G64" s="45"/>
      <c r="H64" s="45"/>
      <c r="I64" s="45"/>
      <c r="J64" s="45"/>
      <c r="K64" s="30"/>
      <c r="L64" s="30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1:23" ht="12.75" hidden="1">
      <c r="A65" s="2"/>
      <c r="B65" s="45"/>
      <c r="C65" s="45"/>
      <c r="D65" s="45"/>
      <c r="E65" s="45"/>
      <c r="F65" s="45"/>
      <c r="G65" s="45"/>
      <c r="H65" s="45"/>
      <c r="I65" s="45"/>
      <c r="J65" s="45"/>
      <c r="K65" s="30"/>
      <c r="L65" s="30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</row>
    <row r="66" spans="1:23" ht="12.75" hidden="1">
      <c r="A66" s="2"/>
      <c r="B66" s="45"/>
      <c r="C66" s="45"/>
      <c r="D66" s="45"/>
      <c r="E66" s="45"/>
      <c r="F66" s="45"/>
      <c r="G66" s="45"/>
      <c r="H66" s="45"/>
      <c r="I66" s="45"/>
      <c r="J66" s="45"/>
      <c r="K66" s="30"/>
      <c r="L66" s="30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1:23" ht="12.75" hidden="1">
      <c r="A67" s="2"/>
      <c r="B67" s="45"/>
      <c r="C67" s="45"/>
      <c r="D67" s="45"/>
      <c r="E67" s="45"/>
      <c r="F67" s="45"/>
      <c r="G67" s="45"/>
      <c r="H67" s="45"/>
      <c r="I67" s="45"/>
      <c r="J67" s="45"/>
      <c r="K67" s="30"/>
      <c r="L67" s="30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1:23" ht="12.75" hidden="1">
      <c r="A68" s="2"/>
      <c r="B68" s="45"/>
      <c r="C68" s="45"/>
      <c r="D68" s="45"/>
      <c r="E68" s="45"/>
      <c r="F68" s="45"/>
      <c r="G68" s="45"/>
      <c r="H68" s="45"/>
      <c r="I68" s="45"/>
      <c r="J68" s="45"/>
      <c r="K68" s="30"/>
      <c r="L68" s="30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 ht="12.75" hidden="1">
      <c r="A69" s="2"/>
      <c r="B69" s="45"/>
      <c r="C69" s="45"/>
      <c r="D69" s="45"/>
      <c r="E69" s="45"/>
      <c r="F69" s="45"/>
      <c r="G69" s="45"/>
      <c r="H69" s="45"/>
      <c r="I69" s="45"/>
      <c r="J69" s="45"/>
      <c r="K69" s="30"/>
      <c r="L69" s="30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ht="12.75" hidden="1">
      <c r="A70" s="2"/>
      <c r="B70" s="45"/>
      <c r="C70" s="45"/>
      <c r="D70" s="45"/>
      <c r="E70" s="45"/>
      <c r="F70" s="45"/>
      <c r="G70" s="45"/>
      <c r="H70" s="45"/>
      <c r="I70" s="45"/>
      <c r="J70" s="45"/>
      <c r="K70" s="30"/>
      <c r="L70" s="30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 ht="12.75" hidden="1">
      <c r="A71" s="2"/>
      <c r="B71" s="45"/>
      <c r="C71" s="45"/>
      <c r="D71" s="45"/>
      <c r="E71" s="45"/>
      <c r="F71" s="45"/>
      <c r="G71" s="45"/>
      <c r="H71" s="45"/>
      <c r="I71" s="45"/>
      <c r="J71" s="45"/>
      <c r="K71" s="30"/>
      <c r="L71" s="30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t="12.75" hidden="1">
      <c r="A72" s="2"/>
      <c r="B72" s="45"/>
      <c r="C72" s="45"/>
      <c r="D72" s="45"/>
      <c r="E72" s="45"/>
      <c r="F72" s="45"/>
      <c r="G72" s="45"/>
      <c r="H72" s="45"/>
      <c r="I72" s="45"/>
      <c r="J72" s="45"/>
      <c r="K72" s="30"/>
      <c r="L72" s="30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ht="12.75" hidden="1">
      <c r="A73" s="2"/>
      <c r="B73" s="45"/>
      <c r="C73" s="45"/>
      <c r="D73" s="45"/>
      <c r="E73" s="45"/>
      <c r="F73" s="45"/>
      <c r="G73" s="45"/>
      <c r="H73" s="45"/>
      <c r="I73" s="45"/>
      <c r="J73" s="45"/>
      <c r="K73" s="65"/>
      <c r="L73" s="65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 ht="12.75" hidden="1">
      <c r="A74" s="2"/>
      <c r="B74" s="45"/>
      <c r="C74" s="45"/>
      <c r="D74" s="45"/>
      <c r="E74" s="45"/>
      <c r="F74" s="45"/>
      <c r="G74" s="45"/>
      <c r="H74" s="45"/>
      <c r="I74" s="45"/>
      <c r="J74" s="45"/>
      <c r="K74" s="30"/>
      <c r="L74" s="30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3" ht="25.5" customHeight="1" hidden="1">
      <c r="A75" s="2"/>
      <c r="B75" s="45"/>
      <c r="C75" s="45"/>
      <c r="D75" s="45"/>
      <c r="E75" s="45"/>
      <c r="F75" s="45"/>
      <c r="G75" s="45"/>
      <c r="H75" s="45"/>
      <c r="I75" s="45"/>
      <c r="J75" s="45"/>
      <c r="K75" s="30"/>
      <c r="L75" s="30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t="26.25" customHeight="1" hidden="1">
      <c r="A76" s="2"/>
      <c r="B76" s="45"/>
      <c r="C76" s="45"/>
      <c r="D76" s="45"/>
      <c r="E76" s="45"/>
      <c r="F76" s="45"/>
      <c r="G76" s="45"/>
      <c r="H76" s="45"/>
      <c r="I76" s="45"/>
      <c r="J76" s="45"/>
      <c r="K76" s="30"/>
      <c r="L76" s="30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ht="12.75" hidden="1">
      <c r="A77" s="2"/>
      <c r="B77" s="45"/>
      <c r="C77" s="45"/>
      <c r="D77" s="45"/>
      <c r="E77" s="45"/>
      <c r="F77" s="45"/>
      <c r="G77" s="45"/>
      <c r="H77" s="45"/>
      <c r="I77" s="45"/>
      <c r="J77" s="45"/>
      <c r="K77" s="30"/>
      <c r="L77" s="30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1:23" ht="27.75" customHeight="1" hidden="1">
      <c r="A78" s="2"/>
      <c r="B78" s="45"/>
      <c r="C78" s="45"/>
      <c r="D78" s="45"/>
      <c r="E78" s="45"/>
      <c r="F78" s="45"/>
      <c r="G78" s="45"/>
      <c r="H78" s="45"/>
      <c r="I78" s="45"/>
      <c r="J78" s="45"/>
      <c r="K78" s="30"/>
      <c r="L78" s="30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</row>
    <row r="79" spans="1:23" ht="12.75" hidden="1">
      <c r="A79" s="2"/>
      <c r="B79" s="45"/>
      <c r="C79" s="45"/>
      <c r="D79" s="45"/>
      <c r="E79" s="45"/>
      <c r="F79" s="45"/>
      <c r="G79" s="45"/>
      <c r="H79" s="45"/>
      <c r="I79" s="45"/>
      <c r="J79" s="45"/>
      <c r="K79" s="30"/>
      <c r="L79" s="30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</row>
    <row r="80" spans="1:23" ht="12.75" hidden="1">
      <c r="A80" s="2"/>
      <c r="B80" s="45"/>
      <c r="C80" s="45"/>
      <c r="D80" s="45"/>
      <c r="E80" s="45"/>
      <c r="F80" s="45"/>
      <c r="G80" s="45"/>
      <c r="H80" s="45"/>
      <c r="I80" s="45"/>
      <c r="J80" s="45"/>
      <c r="K80" s="30"/>
      <c r="L80" s="30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2.75" hidden="1">
      <c r="A81" s="2"/>
      <c r="B81" s="45"/>
      <c r="C81" s="45"/>
      <c r="D81" s="45"/>
      <c r="E81" s="45"/>
      <c r="F81" s="45"/>
      <c r="G81" s="45"/>
      <c r="H81" s="45"/>
      <c r="I81" s="45"/>
      <c r="J81" s="45"/>
      <c r="K81" s="30"/>
      <c r="L81" s="30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2.75" hidden="1">
      <c r="A82" s="2"/>
      <c r="B82" s="45"/>
      <c r="C82" s="45"/>
      <c r="D82" s="45"/>
      <c r="E82" s="45"/>
      <c r="F82" s="45"/>
      <c r="G82" s="45"/>
      <c r="H82" s="45"/>
      <c r="I82" s="45"/>
      <c r="J82" s="45"/>
      <c r="K82" s="64"/>
      <c r="L82" s="6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t="12.75" hidden="1">
      <c r="A83" s="2"/>
      <c r="B83" s="45"/>
      <c r="C83" s="45"/>
      <c r="D83" s="45"/>
      <c r="E83" s="45"/>
      <c r="F83" s="45"/>
      <c r="G83" s="45"/>
      <c r="H83" s="45"/>
      <c r="I83" s="45"/>
      <c r="J83" s="45"/>
      <c r="K83" s="30"/>
      <c r="L83" s="30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ht="26.25" customHeight="1" hidden="1">
      <c r="A84" s="2"/>
      <c r="B84" s="45"/>
      <c r="C84" s="45"/>
      <c r="D84" s="45"/>
      <c r="E84" s="45"/>
      <c r="F84" s="45"/>
      <c r="G84" s="45"/>
      <c r="H84" s="45"/>
      <c r="I84" s="45"/>
      <c r="J84" s="45"/>
      <c r="K84" s="30"/>
      <c r="L84" s="30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ht="12.75" hidden="1">
      <c r="A85" s="2"/>
      <c r="B85" s="45"/>
      <c r="C85" s="45"/>
      <c r="D85" s="45"/>
      <c r="E85" s="45"/>
      <c r="F85" s="45"/>
      <c r="G85" s="45"/>
      <c r="H85" s="45"/>
      <c r="I85" s="45"/>
      <c r="J85" s="45"/>
      <c r="K85" s="30"/>
      <c r="L85" s="30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:23" ht="12.75" hidden="1">
      <c r="A86" s="2"/>
      <c r="B86" s="45"/>
      <c r="C86" s="45"/>
      <c r="D86" s="45"/>
      <c r="E86" s="45"/>
      <c r="F86" s="45"/>
      <c r="G86" s="45"/>
      <c r="H86" s="45"/>
      <c r="I86" s="45"/>
      <c r="J86" s="45"/>
      <c r="K86" s="30"/>
      <c r="L86" s="30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2.75" hidden="1">
      <c r="A87" s="2"/>
      <c r="B87" s="45"/>
      <c r="C87" s="45"/>
      <c r="D87" s="45"/>
      <c r="E87" s="45"/>
      <c r="F87" s="45"/>
      <c r="G87" s="45"/>
      <c r="H87" s="45"/>
      <c r="I87" s="45"/>
      <c r="J87" s="45"/>
      <c r="K87" s="30"/>
      <c r="L87" s="30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12.75" hidden="1">
      <c r="A88" s="2"/>
      <c r="B88" s="45"/>
      <c r="C88" s="45"/>
      <c r="D88" s="45"/>
      <c r="E88" s="45"/>
      <c r="F88" s="45"/>
      <c r="G88" s="45"/>
      <c r="H88" s="45"/>
      <c r="I88" s="45"/>
      <c r="J88" s="45"/>
      <c r="K88" s="64"/>
      <c r="L88" s="64"/>
      <c r="M88" s="66"/>
      <c r="N88" s="66"/>
      <c r="O88" s="44"/>
      <c r="P88" s="44"/>
      <c r="Q88" s="44"/>
      <c r="R88" s="44"/>
      <c r="S88" s="44"/>
      <c r="T88" s="44"/>
      <c r="U88" s="44"/>
      <c r="V88" s="44"/>
      <c r="W88" s="44"/>
    </row>
    <row r="89" spans="1:23" s="10" customFormat="1" ht="27" customHeight="1" hidden="1">
      <c r="A89" s="3"/>
      <c r="B89" s="62"/>
      <c r="C89" s="62"/>
      <c r="D89" s="62"/>
      <c r="E89" s="62"/>
      <c r="F89" s="62"/>
      <c r="G89" s="62"/>
      <c r="H89" s="62"/>
      <c r="I89" s="62"/>
      <c r="J89" s="62"/>
      <c r="K89" s="43"/>
      <c r="L89" s="43"/>
      <c r="M89" s="63"/>
      <c r="N89" s="63"/>
      <c r="O89" s="63"/>
      <c r="P89" s="63"/>
      <c r="Q89" s="63"/>
      <c r="R89" s="44"/>
      <c r="S89" s="44"/>
      <c r="T89" s="44"/>
      <c r="U89" s="44"/>
      <c r="V89" s="44"/>
      <c r="W89" s="44"/>
    </row>
    <row r="90" spans="1:23" ht="12.75" hidden="1">
      <c r="A90" s="2"/>
      <c r="B90" s="45"/>
      <c r="C90" s="45"/>
      <c r="D90" s="45"/>
      <c r="E90" s="45"/>
      <c r="F90" s="45"/>
      <c r="G90" s="45"/>
      <c r="H90" s="45"/>
      <c r="I90" s="45"/>
      <c r="J90" s="45"/>
      <c r="K90" s="30"/>
      <c r="L90" s="30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ht="28.5" customHeight="1" hidden="1">
      <c r="A91" s="2"/>
      <c r="B91" s="45"/>
      <c r="C91" s="45"/>
      <c r="D91" s="45"/>
      <c r="E91" s="45"/>
      <c r="F91" s="45"/>
      <c r="G91" s="45"/>
      <c r="H91" s="45"/>
      <c r="I91" s="45"/>
      <c r="J91" s="45"/>
      <c r="K91" s="30"/>
      <c r="L91" s="30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 ht="39" customHeight="1" hidden="1">
      <c r="A92" s="2"/>
      <c r="B92" s="45"/>
      <c r="C92" s="45"/>
      <c r="D92" s="45"/>
      <c r="E92" s="45"/>
      <c r="F92" s="45"/>
      <c r="G92" s="45"/>
      <c r="H92" s="45"/>
      <c r="I92" s="45"/>
      <c r="J92" s="45"/>
      <c r="K92" s="30"/>
      <c r="L92" s="30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2.75" hidden="1">
      <c r="A93" s="2"/>
      <c r="B93" s="45"/>
      <c r="C93" s="45"/>
      <c r="D93" s="45"/>
      <c r="E93" s="45"/>
      <c r="F93" s="45"/>
      <c r="G93" s="45"/>
      <c r="H93" s="45"/>
      <c r="I93" s="45"/>
      <c r="J93" s="45"/>
      <c r="K93" s="30"/>
      <c r="L93" s="30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2.75" hidden="1">
      <c r="A94" s="2"/>
      <c r="B94" s="45"/>
      <c r="C94" s="45"/>
      <c r="D94" s="45"/>
      <c r="E94" s="45"/>
      <c r="F94" s="45"/>
      <c r="G94" s="45"/>
      <c r="H94" s="45"/>
      <c r="I94" s="45"/>
      <c r="J94" s="45"/>
      <c r="K94" s="30"/>
      <c r="L94" s="30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</row>
    <row r="95" spans="1:23" ht="12.75" hidden="1">
      <c r="A95" s="2"/>
      <c r="B95" s="45"/>
      <c r="C95" s="45"/>
      <c r="D95" s="45"/>
      <c r="E95" s="45"/>
      <c r="F95" s="45"/>
      <c r="G95" s="45"/>
      <c r="H95" s="45"/>
      <c r="I95" s="45"/>
      <c r="J95" s="45"/>
      <c r="K95" s="30"/>
      <c r="L95" s="30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</row>
    <row r="96" spans="1:23" ht="12.75" hidden="1">
      <c r="A96" s="2"/>
      <c r="B96" s="45"/>
      <c r="C96" s="45"/>
      <c r="D96" s="45"/>
      <c r="E96" s="45"/>
      <c r="F96" s="45"/>
      <c r="G96" s="45"/>
      <c r="H96" s="45"/>
      <c r="I96" s="45"/>
      <c r="J96" s="45"/>
      <c r="K96" s="30"/>
      <c r="L96" s="30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</row>
    <row r="97" spans="1:23" ht="12.75" hidden="1">
      <c r="A97" s="2"/>
      <c r="B97" s="45"/>
      <c r="C97" s="45"/>
      <c r="D97" s="45"/>
      <c r="E97" s="45"/>
      <c r="F97" s="45"/>
      <c r="G97" s="45"/>
      <c r="H97" s="45"/>
      <c r="I97" s="45"/>
      <c r="J97" s="45"/>
      <c r="K97" s="30"/>
      <c r="L97" s="30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</row>
    <row r="98" spans="1:23" ht="12.75" hidden="1">
      <c r="A98" s="2"/>
      <c r="B98" s="45"/>
      <c r="C98" s="45"/>
      <c r="D98" s="45"/>
      <c r="E98" s="45"/>
      <c r="F98" s="45"/>
      <c r="G98" s="45"/>
      <c r="H98" s="45"/>
      <c r="I98" s="45"/>
      <c r="J98" s="45"/>
      <c r="K98" s="30"/>
      <c r="L98" s="30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</row>
    <row r="99" spans="1:23" ht="12.75" hidden="1">
      <c r="A99" s="2"/>
      <c r="B99" s="45"/>
      <c r="C99" s="45"/>
      <c r="D99" s="45"/>
      <c r="E99" s="45"/>
      <c r="F99" s="45"/>
      <c r="G99" s="45"/>
      <c r="H99" s="45"/>
      <c r="I99" s="45"/>
      <c r="J99" s="45"/>
      <c r="K99" s="30"/>
      <c r="L99" s="30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</row>
    <row r="100" spans="1:23" ht="12.75" hidden="1">
      <c r="A100" s="2"/>
      <c r="B100" s="45"/>
      <c r="C100" s="45"/>
      <c r="D100" s="45"/>
      <c r="E100" s="45"/>
      <c r="F100" s="45"/>
      <c r="G100" s="45"/>
      <c r="H100" s="45"/>
      <c r="I100" s="45"/>
      <c r="J100" s="45"/>
      <c r="K100" s="30"/>
      <c r="L100" s="30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</row>
    <row r="101" spans="1:23" ht="12.75" hidden="1">
      <c r="A101" s="2"/>
      <c r="B101" s="45"/>
      <c r="C101" s="45"/>
      <c r="D101" s="45"/>
      <c r="E101" s="45"/>
      <c r="F101" s="45"/>
      <c r="G101" s="45"/>
      <c r="H101" s="45"/>
      <c r="I101" s="45"/>
      <c r="J101" s="45"/>
      <c r="K101" s="30"/>
      <c r="L101" s="30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</row>
    <row r="102" spans="1:23" ht="12.75" hidden="1">
      <c r="A102" s="2"/>
      <c r="B102" s="45"/>
      <c r="C102" s="45"/>
      <c r="D102" s="45"/>
      <c r="E102" s="45"/>
      <c r="F102" s="45"/>
      <c r="G102" s="45"/>
      <c r="H102" s="45"/>
      <c r="I102" s="45"/>
      <c r="J102" s="45"/>
      <c r="K102" s="30"/>
      <c r="L102" s="30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</row>
    <row r="103" spans="1:23" ht="12.75" hidden="1">
      <c r="A103" s="2"/>
      <c r="B103" s="45"/>
      <c r="C103" s="45"/>
      <c r="D103" s="45"/>
      <c r="E103" s="45"/>
      <c r="F103" s="45"/>
      <c r="G103" s="45"/>
      <c r="H103" s="45"/>
      <c r="I103" s="45"/>
      <c r="J103" s="45"/>
      <c r="K103" s="30"/>
      <c r="L103" s="30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</row>
    <row r="104" spans="1:23" ht="12.75" hidden="1">
      <c r="A104" s="2"/>
      <c r="B104" s="45"/>
      <c r="C104" s="45"/>
      <c r="D104" s="45"/>
      <c r="E104" s="45"/>
      <c r="F104" s="45"/>
      <c r="G104" s="45"/>
      <c r="H104" s="45"/>
      <c r="I104" s="45"/>
      <c r="J104" s="45"/>
      <c r="K104" s="30"/>
      <c r="L104" s="30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1:23" ht="12.75" hidden="1">
      <c r="A105" s="6"/>
      <c r="B105" s="67"/>
      <c r="C105" s="67"/>
      <c r="D105" s="67"/>
      <c r="E105" s="67"/>
      <c r="F105" s="67"/>
      <c r="G105" s="67"/>
      <c r="H105" s="67"/>
      <c r="I105" s="67"/>
      <c r="J105" s="67"/>
      <c r="K105" s="68"/>
      <c r="L105" s="68"/>
      <c r="M105" s="68"/>
      <c r="N105" s="68"/>
      <c r="O105" s="68"/>
      <c r="P105" s="68"/>
      <c r="Q105" s="68"/>
      <c r="R105" s="69"/>
      <c r="S105" s="69"/>
      <c r="T105" s="69"/>
      <c r="U105" s="69"/>
      <c r="V105" s="69"/>
      <c r="W105" s="69"/>
    </row>
    <row r="106" ht="12.75" hidden="1"/>
    <row r="107" spans="10:14" ht="12.75" hidden="1">
      <c r="J107" s="104"/>
      <c r="K107" s="104"/>
      <c r="L107" s="104"/>
      <c r="M107" s="104"/>
      <c r="N107" s="104"/>
    </row>
    <row r="108" spans="1:23" ht="12.75" hidden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</row>
    <row r="109" spans="1:23" ht="12.75" hidden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</row>
    <row r="110" spans="1:23" ht="12.75" customHeight="1" hidden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</row>
    <row r="111" spans="1:23" ht="12.75" hidden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</row>
    <row r="112" spans="1:23" ht="12.7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 hidden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 ht="50.25" customHeight="1" hidden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ht="12.75" hidden="1">
      <c r="A115" s="5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</row>
    <row r="116" spans="1:23" ht="12.75" hidden="1">
      <c r="A116" s="2"/>
      <c r="B116" s="45"/>
      <c r="C116" s="45"/>
      <c r="D116" s="45"/>
      <c r="E116" s="45"/>
      <c r="F116" s="45"/>
      <c r="G116" s="45"/>
      <c r="H116" s="45"/>
      <c r="I116" s="45"/>
      <c r="J116" s="46"/>
      <c r="K116" s="46"/>
      <c r="L116" s="30"/>
      <c r="M116" s="30"/>
      <c r="N116" s="44"/>
      <c r="O116" s="44"/>
      <c r="P116" s="30"/>
      <c r="Q116" s="30"/>
      <c r="R116" s="44"/>
      <c r="S116" s="44"/>
      <c r="T116" s="44"/>
      <c r="U116" s="44"/>
      <c r="V116" s="44"/>
      <c r="W116" s="44"/>
    </row>
    <row r="117" spans="1:23" ht="12.75" hidden="1">
      <c r="A117" s="2"/>
      <c r="B117" s="45"/>
      <c r="C117" s="45"/>
      <c r="D117" s="45"/>
      <c r="E117" s="45"/>
      <c r="F117" s="45"/>
      <c r="G117" s="45"/>
      <c r="H117" s="45"/>
      <c r="I117" s="45"/>
      <c r="J117" s="70"/>
      <c r="K117" s="70"/>
      <c r="L117" s="30"/>
      <c r="M117" s="30"/>
      <c r="N117" s="44"/>
      <c r="O117" s="44"/>
      <c r="P117" s="30"/>
      <c r="Q117" s="30"/>
      <c r="R117" s="44"/>
      <c r="S117" s="44"/>
      <c r="T117" s="44"/>
      <c r="U117" s="44"/>
      <c r="V117" s="44"/>
      <c r="W117" s="44"/>
    </row>
    <row r="118" spans="1:23" ht="12.75" hidden="1">
      <c r="A118" s="2"/>
      <c r="B118" s="45"/>
      <c r="C118" s="45"/>
      <c r="D118" s="45"/>
      <c r="E118" s="45"/>
      <c r="F118" s="45"/>
      <c r="G118" s="45"/>
      <c r="H118" s="45"/>
      <c r="I118" s="45"/>
      <c r="J118" s="46"/>
      <c r="K118" s="46"/>
      <c r="L118" s="30"/>
      <c r="M118" s="30"/>
      <c r="N118" s="44"/>
      <c r="O118" s="44"/>
      <c r="P118" s="30"/>
      <c r="Q118" s="30"/>
      <c r="R118" s="44"/>
      <c r="S118" s="44"/>
      <c r="T118" s="44"/>
      <c r="U118" s="44"/>
      <c r="V118" s="44"/>
      <c r="W118" s="44"/>
    </row>
    <row r="119" spans="1:23" ht="12.75" hidden="1">
      <c r="A119" s="2"/>
      <c r="B119" s="45"/>
      <c r="C119" s="45"/>
      <c r="D119" s="45"/>
      <c r="E119" s="45"/>
      <c r="F119" s="45"/>
      <c r="G119" s="45"/>
      <c r="H119" s="45"/>
      <c r="I119" s="45"/>
      <c r="J119" s="70"/>
      <c r="K119" s="70"/>
      <c r="L119" s="30"/>
      <c r="M119" s="30"/>
      <c r="N119" s="44"/>
      <c r="O119" s="44"/>
      <c r="P119" s="30"/>
      <c r="Q119" s="30"/>
      <c r="R119" s="44"/>
      <c r="S119" s="44"/>
      <c r="T119" s="44"/>
      <c r="U119" s="44"/>
      <c r="V119" s="44"/>
      <c r="W119" s="44"/>
    </row>
    <row r="120" spans="1:23" ht="12.75" hidden="1">
      <c r="A120" s="2"/>
      <c r="B120" s="45"/>
      <c r="C120" s="45"/>
      <c r="D120" s="45"/>
      <c r="E120" s="45"/>
      <c r="F120" s="45"/>
      <c r="G120" s="45"/>
      <c r="H120" s="45"/>
      <c r="I120" s="45"/>
      <c r="J120" s="70"/>
      <c r="K120" s="70"/>
      <c r="L120" s="30"/>
      <c r="M120" s="30"/>
      <c r="N120" s="44"/>
      <c r="O120" s="44"/>
      <c r="P120" s="30"/>
      <c r="Q120" s="30"/>
      <c r="R120" s="44"/>
      <c r="S120" s="44"/>
      <c r="T120" s="44"/>
      <c r="U120" s="44"/>
      <c r="V120" s="44"/>
      <c r="W120" s="44"/>
    </row>
    <row r="121" spans="1:23" ht="12.75" hidden="1">
      <c r="A121" s="2"/>
      <c r="B121" s="45"/>
      <c r="C121" s="45"/>
      <c r="D121" s="45"/>
      <c r="E121" s="45"/>
      <c r="F121" s="45"/>
      <c r="G121" s="45"/>
      <c r="H121" s="45"/>
      <c r="I121" s="45"/>
      <c r="J121" s="46"/>
      <c r="K121" s="46"/>
      <c r="L121" s="30"/>
      <c r="M121" s="30"/>
      <c r="N121" s="44"/>
      <c r="O121" s="44"/>
      <c r="P121" s="30"/>
      <c r="Q121" s="30"/>
      <c r="R121" s="44"/>
      <c r="S121" s="44"/>
      <c r="T121" s="44"/>
      <c r="U121" s="44"/>
      <c r="V121" s="44"/>
      <c r="W121" s="44"/>
    </row>
    <row r="122" spans="1:23" ht="12.75" hidden="1">
      <c r="A122" s="2"/>
      <c r="B122" s="45"/>
      <c r="C122" s="45"/>
      <c r="D122" s="45"/>
      <c r="E122" s="45"/>
      <c r="F122" s="45"/>
      <c r="G122" s="45"/>
      <c r="H122" s="45"/>
      <c r="I122" s="45"/>
      <c r="J122" s="46"/>
      <c r="K122" s="46"/>
      <c r="L122" s="30"/>
      <c r="M122" s="30"/>
      <c r="N122" s="44"/>
      <c r="O122" s="44"/>
      <c r="P122" s="30"/>
      <c r="Q122" s="30"/>
      <c r="R122" s="44"/>
      <c r="S122" s="44"/>
      <c r="T122" s="44"/>
      <c r="U122" s="44"/>
      <c r="V122" s="44"/>
      <c r="W122" s="44"/>
    </row>
    <row r="123" spans="1:23" ht="12.75" hidden="1">
      <c r="A123" s="2"/>
      <c r="B123" s="45"/>
      <c r="C123" s="45"/>
      <c r="D123" s="45"/>
      <c r="E123" s="45"/>
      <c r="F123" s="45"/>
      <c r="G123" s="45"/>
      <c r="H123" s="45"/>
      <c r="I123" s="45"/>
      <c r="J123" s="46"/>
      <c r="K123" s="46"/>
      <c r="L123" s="30"/>
      <c r="M123" s="30"/>
      <c r="N123" s="44"/>
      <c r="O123" s="44"/>
      <c r="P123" s="30"/>
      <c r="Q123" s="30"/>
      <c r="R123" s="44"/>
      <c r="S123" s="44"/>
      <c r="T123" s="44"/>
      <c r="U123" s="44"/>
      <c r="V123" s="44"/>
      <c r="W123" s="44"/>
    </row>
    <row r="124" spans="1:23" ht="12.75" hidden="1">
      <c r="A124" s="2"/>
      <c r="B124" s="45"/>
      <c r="C124" s="45"/>
      <c r="D124" s="45"/>
      <c r="E124" s="45"/>
      <c r="F124" s="45"/>
      <c r="G124" s="45"/>
      <c r="H124" s="45"/>
      <c r="I124" s="45"/>
      <c r="J124" s="46"/>
      <c r="K124" s="46"/>
      <c r="L124" s="30"/>
      <c r="M124" s="30"/>
      <c r="N124" s="44"/>
      <c r="O124" s="44"/>
      <c r="P124" s="30"/>
      <c r="Q124" s="30"/>
      <c r="R124" s="44"/>
      <c r="S124" s="44"/>
      <c r="T124" s="44"/>
      <c r="U124" s="44"/>
      <c r="V124" s="44"/>
      <c r="W124" s="44"/>
    </row>
    <row r="125" spans="1:23" ht="12.75" hidden="1">
      <c r="A125" s="2"/>
      <c r="B125" s="45"/>
      <c r="C125" s="45"/>
      <c r="D125" s="45"/>
      <c r="E125" s="45"/>
      <c r="F125" s="45"/>
      <c r="G125" s="45"/>
      <c r="H125" s="45"/>
      <c r="I125" s="45"/>
      <c r="J125" s="46"/>
      <c r="K125" s="46"/>
      <c r="L125" s="30"/>
      <c r="M125" s="30"/>
      <c r="N125" s="44"/>
      <c r="O125" s="44"/>
      <c r="P125" s="30"/>
      <c r="Q125" s="30"/>
      <c r="R125" s="44"/>
      <c r="S125" s="44"/>
      <c r="T125" s="44"/>
      <c r="U125" s="44"/>
      <c r="V125" s="44"/>
      <c r="W125" s="44"/>
    </row>
    <row r="126" spans="1:23" ht="12.75" hidden="1">
      <c r="A126" s="2"/>
      <c r="B126" s="45"/>
      <c r="C126" s="45"/>
      <c r="D126" s="45"/>
      <c r="E126" s="45"/>
      <c r="F126" s="45"/>
      <c r="G126" s="45"/>
      <c r="H126" s="45"/>
      <c r="I126" s="45"/>
      <c r="J126" s="46"/>
      <c r="K126" s="46"/>
      <c r="L126" s="30"/>
      <c r="M126" s="30"/>
      <c r="N126" s="44"/>
      <c r="O126" s="44"/>
      <c r="P126" s="30"/>
      <c r="Q126" s="30"/>
      <c r="R126" s="44"/>
      <c r="S126" s="44"/>
      <c r="T126" s="44"/>
      <c r="U126" s="44"/>
      <c r="V126" s="44"/>
      <c r="W126" s="44"/>
    </row>
    <row r="127" spans="1:23" ht="12.75" hidden="1">
      <c r="A127" s="2"/>
      <c r="B127" s="45"/>
      <c r="C127" s="45"/>
      <c r="D127" s="45"/>
      <c r="E127" s="45"/>
      <c r="F127" s="45"/>
      <c r="G127" s="45"/>
      <c r="H127" s="45"/>
      <c r="I127" s="45"/>
      <c r="J127" s="46"/>
      <c r="K127" s="46"/>
      <c r="L127" s="30"/>
      <c r="M127" s="30"/>
      <c r="N127" s="44"/>
      <c r="O127" s="44"/>
      <c r="P127" s="30"/>
      <c r="Q127" s="30"/>
      <c r="R127" s="44"/>
      <c r="S127" s="44"/>
      <c r="T127" s="44"/>
      <c r="U127" s="44"/>
      <c r="V127" s="44"/>
      <c r="W127" s="44"/>
    </row>
    <row r="128" spans="1:23" ht="12.75" hidden="1">
      <c r="A128" s="2"/>
      <c r="B128" s="45"/>
      <c r="C128" s="45"/>
      <c r="D128" s="45"/>
      <c r="E128" s="45"/>
      <c r="F128" s="45"/>
      <c r="G128" s="45"/>
      <c r="H128" s="45"/>
      <c r="I128" s="45"/>
      <c r="J128" s="46"/>
      <c r="K128" s="46"/>
      <c r="L128" s="30"/>
      <c r="M128" s="30"/>
      <c r="N128" s="44"/>
      <c r="O128" s="44"/>
      <c r="P128" s="30"/>
      <c r="Q128" s="30"/>
      <c r="R128" s="44"/>
      <c r="S128" s="44"/>
      <c r="T128" s="44"/>
      <c r="U128" s="44"/>
      <c r="V128" s="44"/>
      <c r="W128" s="44"/>
    </row>
    <row r="129" spans="1:23" ht="12.75" hidden="1">
      <c r="A129" s="2"/>
      <c r="B129" s="45"/>
      <c r="C129" s="45"/>
      <c r="D129" s="45"/>
      <c r="E129" s="45"/>
      <c r="F129" s="45"/>
      <c r="G129" s="45"/>
      <c r="H129" s="45"/>
      <c r="I129" s="45"/>
      <c r="J129" s="46"/>
      <c r="K129" s="46"/>
      <c r="L129" s="30"/>
      <c r="M129" s="30"/>
      <c r="N129" s="44"/>
      <c r="O129" s="44"/>
      <c r="P129" s="30"/>
      <c r="Q129" s="30"/>
      <c r="R129" s="44"/>
      <c r="S129" s="44"/>
      <c r="T129" s="44"/>
      <c r="U129" s="44"/>
      <c r="V129" s="44"/>
      <c r="W129" s="44"/>
    </row>
    <row r="130" spans="1:23" ht="12.75" hidden="1">
      <c r="A130" s="2"/>
      <c r="B130" s="45"/>
      <c r="C130" s="45"/>
      <c r="D130" s="45"/>
      <c r="E130" s="45"/>
      <c r="F130" s="45"/>
      <c r="G130" s="45"/>
      <c r="H130" s="45"/>
      <c r="I130" s="45"/>
      <c r="J130" s="46"/>
      <c r="K130" s="46"/>
      <c r="L130" s="30"/>
      <c r="M130" s="30"/>
      <c r="N130" s="44"/>
      <c r="O130" s="44"/>
      <c r="P130" s="30"/>
      <c r="Q130" s="30"/>
      <c r="R130" s="44"/>
      <c r="S130" s="44"/>
      <c r="T130" s="44"/>
      <c r="U130" s="44"/>
      <c r="V130" s="44"/>
      <c r="W130" s="44"/>
    </row>
    <row r="131" spans="1:23" ht="12.75" hidden="1">
      <c r="A131" s="2"/>
      <c r="B131" s="45"/>
      <c r="C131" s="45"/>
      <c r="D131" s="45"/>
      <c r="E131" s="45"/>
      <c r="F131" s="45"/>
      <c r="G131" s="45"/>
      <c r="H131" s="45"/>
      <c r="I131" s="45"/>
      <c r="J131" s="46"/>
      <c r="K131" s="46"/>
      <c r="L131" s="30"/>
      <c r="M131" s="30"/>
      <c r="N131" s="44"/>
      <c r="O131" s="44"/>
      <c r="P131" s="30"/>
      <c r="Q131" s="30"/>
      <c r="R131" s="44"/>
      <c r="S131" s="44"/>
      <c r="T131" s="44"/>
      <c r="U131" s="44"/>
      <c r="V131" s="44"/>
      <c r="W131" s="44"/>
    </row>
    <row r="132" spans="1:23" ht="12.75" hidden="1">
      <c r="A132" s="2"/>
      <c r="B132" s="45"/>
      <c r="C132" s="45"/>
      <c r="D132" s="45"/>
      <c r="E132" s="45"/>
      <c r="F132" s="45"/>
      <c r="G132" s="45"/>
      <c r="H132" s="45"/>
      <c r="I132" s="45"/>
      <c r="J132" s="46"/>
      <c r="K132" s="46"/>
      <c r="L132" s="30"/>
      <c r="M132" s="30"/>
      <c r="N132" s="44"/>
      <c r="O132" s="44"/>
      <c r="P132" s="30"/>
      <c r="Q132" s="30"/>
      <c r="R132" s="44"/>
      <c r="S132" s="44"/>
      <c r="T132" s="44"/>
      <c r="U132" s="44"/>
      <c r="V132" s="44"/>
      <c r="W132" s="44"/>
    </row>
    <row r="133" spans="1:23" ht="12.75" hidden="1">
      <c r="A133" s="2"/>
      <c r="B133" s="45"/>
      <c r="C133" s="45"/>
      <c r="D133" s="45"/>
      <c r="E133" s="45"/>
      <c r="F133" s="45"/>
      <c r="G133" s="45"/>
      <c r="H133" s="45"/>
      <c r="I133" s="45"/>
      <c r="J133" s="46"/>
      <c r="K133" s="46"/>
      <c r="L133" s="30"/>
      <c r="M133" s="30"/>
      <c r="N133" s="44"/>
      <c r="O133" s="44"/>
      <c r="P133" s="30"/>
      <c r="Q133" s="30"/>
      <c r="R133" s="44"/>
      <c r="S133" s="44"/>
      <c r="T133" s="44"/>
      <c r="U133" s="44"/>
      <c r="V133" s="44"/>
      <c r="W133" s="44"/>
    </row>
    <row r="134" spans="1:23" ht="12.75" hidden="1">
      <c r="A134" s="2"/>
      <c r="B134" s="45"/>
      <c r="C134" s="45"/>
      <c r="D134" s="45"/>
      <c r="E134" s="45"/>
      <c r="F134" s="45"/>
      <c r="G134" s="45"/>
      <c r="H134" s="45"/>
      <c r="I134" s="45"/>
      <c r="J134" s="46"/>
      <c r="K134" s="46"/>
      <c r="L134" s="30"/>
      <c r="M134" s="30"/>
      <c r="N134" s="44"/>
      <c r="O134" s="44"/>
      <c r="P134" s="30"/>
      <c r="Q134" s="30"/>
      <c r="R134" s="44"/>
      <c r="S134" s="44"/>
      <c r="T134" s="44"/>
      <c r="U134" s="44"/>
      <c r="V134" s="44"/>
      <c r="W134" s="44"/>
    </row>
    <row r="135" spans="1:23" ht="12.75" hidden="1">
      <c r="A135" s="2"/>
      <c r="B135" s="45"/>
      <c r="C135" s="45"/>
      <c r="D135" s="45"/>
      <c r="E135" s="45"/>
      <c r="F135" s="45"/>
      <c r="G135" s="45"/>
      <c r="H135" s="45"/>
      <c r="I135" s="45"/>
      <c r="J135" s="46"/>
      <c r="K135" s="46"/>
      <c r="L135" s="30"/>
      <c r="M135" s="30"/>
      <c r="N135" s="44"/>
      <c r="O135" s="44"/>
      <c r="P135" s="30"/>
      <c r="Q135" s="30"/>
      <c r="R135" s="44"/>
      <c r="S135" s="44"/>
      <c r="T135" s="44"/>
      <c r="U135" s="44"/>
      <c r="V135" s="44"/>
      <c r="W135" s="44"/>
    </row>
    <row r="136" spans="1:23" ht="12.75" hidden="1">
      <c r="A136" s="2"/>
      <c r="B136" s="45"/>
      <c r="C136" s="45"/>
      <c r="D136" s="45"/>
      <c r="E136" s="45"/>
      <c r="F136" s="45"/>
      <c r="G136" s="45"/>
      <c r="H136" s="45"/>
      <c r="I136" s="45"/>
      <c r="J136" s="46"/>
      <c r="K136" s="46"/>
      <c r="L136" s="30"/>
      <c r="M136" s="30"/>
      <c r="N136" s="44"/>
      <c r="O136" s="44"/>
      <c r="P136" s="30"/>
      <c r="Q136" s="30"/>
      <c r="R136" s="44"/>
      <c r="S136" s="44"/>
      <c r="T136" s="44"/>
      <c r="U136" s="44"/>
      <c r="V136" s="44"/>
      <c r="W136" s="44"/>
    </row>
    <row r="137" spans="1:23" ht="12.75" hidden="1">
      <c r="A137" s="2"/>
      <c r="B137" s="45"/>
      <c r="C137" s="45"/>
      <c r="D137" s="45"/>
      <c r="E137" s="45"/>
      <c r="F137" s="45"/>
      <c r="G137" s="45"/>
      <c r="H137" s="45"/>
      <c r="I137" s="45"/>
      <c r="J137" s="46"/>
      <c r="K137" s="46"/>
      <c r="L137" s="30"/>
      <c r="M137" s="30"/>
      <c r="N137" s="44"/>
      <c r="O137" s="44"/>
      <c r="P137" s="30"/>
      <c r="Q137" s="30"/>
      <c r="R137" s="44"/>
      <c r="S137" s="44"/>
      <c r="T137" s="44"/>
      <c r="U137" s="44"/>
      <c r="V137" s="44"/>
      <c r="W137" s="44"/>
    </row>
    <row r="138" spans="1:23" ht="12.75" hidden="1">
      <c r="A138" s="2"/>
      <c r="B138" s="45"/>
      <c r="C138" s="45"/>
      <c r="D138" s="45"/>
      <c r="E138" s="45"/>
      <c r="F138" s="45"/>
      <c r="G138" s="45"/>
      <c r="H138" s="45"/>
      <c r="I138" s="45"/>
      <c r="J138" s="46"/>
      <c r="K138" s="46"/>
      <c r="L138" s="30"/>
      <c r="M138" s="30"/>
      <c r="N138" s="44"/>
      <c r="O138" s="44"/>
      <c r="P138" s="30"/>
      <c r="Q138" s="30"/>
      <c r="R138" s="44"/>
      <c r="S138" s="44"/>
      <c r="T138" s="44"/>
      <c r="U138" s="44"/>
      <c r="V138" s="44"/>
      <c r="W138" s="44"/>
    </row>
    <row r="139" spans="1:23" ht="12.75" hidden="1">
      <c r="A139" s="2"/>
      <c r="B139" s="45"/>
      <c r="C139" s="45"/>
      <c r="D139" s="45"/>
      <c r="E139" s="45"/>
      <c r="F139" s="45"/>
      <c r="G139" s="45"/>
      <c r="H139" s="45"/>
      <c r="I139" s="45"/>
      <c r="J139" s="46"/>
      <c r="K139" s="46"/>
      <c r="L139" s="30"/>
      <c r="M139" s="30"/>
      <c r="N139" s="44"/>
      <c r="O139" s="44"/>
      <c r="P139" s="30"/>
      <c r="Q139" s="30"/>
      <c r="R139" s="44"/>
      <c r="S139" s="44"/>
      <c r="T139" s="44"/>
      <c r="U139" s="44"/>
      <c r="V139" s="44"/>
      <c r="W139" s="44"/>
    </row>
    <row r="140" spans="1:23" ht="26.25" customHeight="1" hidden="1">
      <c r="A140" s="2"/>
      <c r="B140" s="45"/>
      <c r="C140" s="45"/>
      <c r="D140" s="45"/>
      <c r="E140" s="45"/>
      <c r="F140" s="45"/>
      <c r="G140" s="45"/>
      <c r="H140" s="45"/>
      <c r="I140" s="45"/>
      <c r="J140" s="46"/>
      <c r="K140" s="46"/>
      <c r="L140" s="30"/>
      <c r="M140" s="30"/>
      <c r="N140" s="44"/>
      <c r="O140" s="44"/>
      <c r="P140" s="30"/>
      <c r="Q140" s="30"/>
      <c r="R140" s="44"/>
      <c r="S140" s="44"/>
      <c r="T140" s="44"/>
      <c r="U140" s="44"/>
      <c r="V140" s="44"/>
      <c r="W140" s="44"/>
    </row>
    <row r="141" spans="1:23" ht="12.75" hidden="1">
      <c r="A141" s="2"/>
      <c r="B141" s="45"/>
      <c r="C141" s="45"/>
      <c r="D141" s="45"/>
      <c r="E141" s="45"/>
      <c r="F141" s="45"/>
      <c r="G141" s="45"/>
      <c r="H141" s="45"/>
      <c r="I141" s="45"/>
      <c r="J141" s="46"/>
      <c r="K141" s="46"/>
      <c r="L141" s="30"/>
      <c r="M141" s="30"/>
      <c r="N141" s="44"/>
      <c r="O141" s="44"/>
      <c r="P141" s="30"/>
      <c r="Q141" s="30"/>
      <c r="R141" s="44"/>
      <c r="S141" s="44"/>
      <c r="T141" s="44"/>
      <c r="U141" s="44"/>
      <c r="V141" s="44"/>
      <c r="W141" s="44"/>
    </row>
    <row r="142" spans="1:23" ht="12.75" hidden="1">
      <c r="A142" s="2"/>
      <c r="B142" s="45"/>
      <c r="C142" s="45"/>
      <c r="D142" s="45"/>
      <c r="E142" s="45"/>
      <c r="F142" s="45"/>
      <c r="G142" s="45"/>
      <c r="H142" s="45"/>
      <c r="I142" s="45"/>
      <c r="J142" s="46"/>
      <c r="K142" s="46"/>
      <c r="L142" s="30"/>
      <c r="M142" s="30"/>
      <c r="N142" s="44"/>
      <c r="O142" s="44"/>
      <c r="P142" s="30"/>
      <c r="Q142" s="30"/>
      <c r="R142" s="44"/>
      <c r="S142" s="44"/>
      <c r="T142" s="44"/>
      <c r="U142" s="44"/>
      <c r="V142" s="44"/>
      <c r="W142" s="44"/>
    </row>
    <row r="143" spans="1:23" ht="12.75" hidden="1">
      <c r="A143" s="2"/>
      <c r="B143" s="45"/>
      <c r="C143" s="45"/>
      <c r="D143" s="45"/>
      <c r="E143" s="45"/>
      <c r="F143" s="45"/>
      <c r="G143" s="45"/>
      <c r="H143" s="45"/>
      <c r="I143" s="45"/>
      <c r="J143" s="46"/>
      <c r="K143" s="46"/>
      <c r="L143" s="30"/>
      <c r="M143" s="30"/>
      <c r="N143" s="44"/>
      <c r="O143" s="44"/>
      <c r="P143" s="30"/>
      <c r="Q143" s="30"/>
      <c r="R143" s="44"/>
      <c r="S143" s="44"/>
      <c r="T143" s="44"/>
      <c r="U143" s="44"/>
      <c r="V143" s="44"/>
      <c r="W143" s="44"/>
    </row>
    <row r="144" spans="1:23" ht="12.75" hidden="1">
      <c r="A144" s="2"/>
      <c r="B144" s="45"/>
      <c r="C144" s="45"/>
      <c r="D144" s="45"/>
      <c r="E144" s="45"/>
      <c r="F144" s="45"/>
      <c r="G144" s="45"/>
      <c r="H144" s="45"/>
      <c r="I144" s="45"/>
      <c r="J144" s="46"/>
      <c r="K144" s="46"/>
      <c r="L144" s="30"/>
      <c r="M144" s="30"/>
      <c r="N144" s="44"/>
      <c r="O144" s="44"/>
      <c r="P144" s="30"/>
      <c r="Q144" s="30"/>
      <c r="R144" s="44"/>
      <c r="S144" s="44"/>
      <c r="T144" s="44"/>
      <c r="U144" s="44"/>
      <c r="V144" s="44"/>
      <c r="W144" s="44"/>
    </row>
    <row r="145" spans="1:23" ht="12.75" hidden="1">
      <c r="A145" s="2"/>
      <c r="B145" s="45"/>
      <c r="C145" s="45"/>
      <c r="D145" s="45"/>
      <c r="E145" s="45"/>
      <c r="F145" s="45"/>
      <c r="G145" s="45"/>
      <c r="H145" s="45"/>
      <c r="I145" s="45"/>
      <c r="J145" s="46"/>
      <c r="K145" s="46"/>
      <c r="L145" s="30"/>
      <c r="M145" s="30"/>
      <c r="N145" s="44"/>
      <c r="O145" s="44"/>
      <c r="P145" s="30"/>
      <c r="Q145" s="30"/>
      <c r="R145" s="44"/>
      <c r="S145" s="44"/>
      <c r="T145" s="44"/>
      <c r="U145" s="44"/>
      <c r="V145" s="44"/>
      <c r="W145" s="44"/>
    </row>
    <row r="146" spans="1:23" ht="12.75" hidden="1">
      <c r="A146" s="2"/>
      <c r="B146" s="45"/>
      <c r="C146" s="45"/>
      <c r="D146" s="45"/>
      <c r="E146" s="45"/>
      <c r="F146" s="45"/>
      <c r="G146" s="45"/>
      <c r="H146" s="45"/>
      <c r="I146" s="45"/>
      <c r="J146" s="46"/>
      <c r="K146" s="46"/>
      <c r="L146" s="30"/>
      <c r="M146" s="30"/>
      <c r="N146" s="44"/>
      <c r="O146" s="44"/>
      <c r="P146" s="30"/>
      <c r="Q146" s="30"/>
      <c r="R146" s="44"/>
      <c r="S146" s="44"/>
      <c r="T146" s="44"/>
      <c r="U146" s="44"/>
      <c r="V146" s="44"/>
      <c r="W146" s="44"/>
    </row>
    <row r="147" spans="1:23" ht="12.75" hidden="1">
      <c r="A147" s="2"/>
      <c r="B147" s="45"/>
      <c r="C147" s="45"/>
      <c r="D147" s="45"/>
      <c r="E147" s="45"/>
      <c r="F147" s="45"/>
      <c r="G147" s="45"/>
      <c r="H147" s="45"/>
      <c r="I147" s="45"/>
      <c r="J147" s="46"/>
      <c r="K147" s="46"/>
      <c r="L147" s="30"/>
      <c r="M147" s="30"/>
      <c r="N147" s="44"/>
      <c r="O147" s="44"/>
      <c r="P147" s="30"/>
      <c r="Q147" s="30"/>
      <c r="R147" s="44"/>
      <c r="S147" s="44"/>
      <c r="T147" s="44"/>
      <c r="U147" s="44"/>
      <c r="V147" s="44"/>
      <c r="W147" s="44"/>
    </row>
    <row r="148" spans="1:23" ht="12.75" hidden="1">
      <c r="A148" s="2"/>
      <c r="B148" s="45"/>
      <c r="C148" s="45"/>
      <c r="D148" s="45"/>
      <c r="E148" s="45"/>
      <c r="F148" s="45"/>
      <c r="G148" s="45"/>
      <c r="H148" s="45"/>
      <c r="I148" s="45"/>
      <c r="J148" s="46"/>
      <c r="K148" s="46"/>
      <c r="L148" s="30"/>
      <c r="M148" s="30"/>
      <c r="N148" s="44"/>
      <c r="O148" s="44"/>
      <c r="P148" s="30"/>
      <c r="Q148" s="30"/>
      <c r="R148" s="44"/>
      <c r="S148" s="44"/>
      <c r="T148" s="44"/>
      <c r="U148" s="44"/>
      <c r="V148" s="44"/>
      <c r="W148" s="44"/>
    </row>
    <row r="149" spans="1:23" ht="12.75" hidden="1">
      <c r="A149" s="2"/>
      <c r="B149" s="45"/>
      <c r="C149" s="45"/>
      <c r="D149" s="45"/>
      <c r="E149" s="45"/>
      <c r="F149" s="45"/>
      <c r="G149" s="45"/>
      <c r="H149" s="45"/>
      <c r="I149" s="45"/>
      <c r="J149" s="46"/>
      <c r="K149" s="46"/>
      <c r="L149" s="30"/>
      <c r="M149" s="30"/>
      <c r="N149" s="44"/>
      <c r="O149" s="44"/>
      <c r="P149" s="30"/>
      <c r="Q149" s="30"/>
      <c r="R149" s="44"/>
      <c r="S149" s="44"/>
      <c r="T149" s="44"/>
      <c r="U149" s="44"/>
      <c r="V149" s="44"/>
      <c r="W149" s="44"/>
    </row>
    <row r="150" spans="1:23" ht="12.75" hidden="1">
      <c r="A150" s="2"/>
      <c r="B150" s="45"/>
      <c r="C150" s="45"/>
      <c r="D150" s="45"/>
      <c r="E150" s="45"/>
      <c r="F150" s="45"/>
      <c r="G150" s="45"/>
      <c r="H150" s="45"/>
      <c r="I150" s="45"/>
      <c r="J150" s="46"/>
      <c r="K150" s="46"/>
      <c r="L150" s="30"/>
      <c r="M150" s="30"/>
      <c r="N150" s="44"/>
      <c r="O150" s="44"/>
      <c r="P150" s="30"/>
      <c r="Q150" s="30"/>
      <c r="R150" s="44"/>
      <c r="S150" s="44"/>
      <c r="T150" s="44"/>
      <c r="U150" s="44"/>
      <c r="V150" s="44"/>
      <c r="W150" s="44"/>
    </row>
    <row r="151" spans="1:23" ht="12.75" hidden="1">
      <c r="A151" s="2"/>
      <c r="B151" s="45"/>
      <c r="C151" s="45"/>
      <c r="D151" s="45"/>
      <c r="E151" s="45"/>
      <c r="F151" s="45"/>
      <c r="G151" s="45"/>
      <c r="H151" s="45"/>
      <c r="I151" s="45"/>
      <c r="J151" s="46"/>
      <c r="K151" s="46"/>
      <c r="L151" s="30"/>
      <c r="M151" s="30"/>
      <c r="N151" s="44"/>
      <c r="O151" s="44"/>
      <c r="P151" s="30"/>
      <c r="Q151" s="30"/>
      <c r="R151" s="44"/>
      <c r="S151" s="44"/>
      <c r="T151" s="44"/>
      <c r="U151" s="44"/>
      <c r="V151" s="44"/>
      <c r="W151" s="44"/>
    </row>
    <row r="152" spans="1:23" ht="12.75" hidden="1">
      <c r="A152" s="2"/>
      <c r="B152" s="45"/>
      <c r="C152" s="45"/>
      <c r="D152" s="45"/>
      <c r="E152" s="45"/>
      <c r="F152" s="45"/>
      <c r="G152" s="45"/>
      <c r="H152" s="45"/>
      <c r="I152" s="45"/>
      <c r="J152" s="46"/>
      <c r="K152" s="46"/>
      <c r="L152" s="30"/>
      <c r="M152" s="30"/>
      <c r="N152" s="44"/>
      <c r="O152" s="44"/>
      <c r="P152" s="30"/>
      <c r="Q152" s="30"/>
      <c r="R152" s="44"/>
      <c r="S152" s="44"/>
      <c r="T152" s="44"/>
      <c r="U152" s="44"/>
      <c r="V152" s="44"/>
      <c r="W152" s="44"/>
    </row>
    <row r="153" spans="1:23" ht="12.75" hidden="1">
      <c r="A153" s="2"/>
      <c r="B153" s="45"/>
      <c r="C153" s="45"/>
      <c r="D153" s="45"/>
      <c r="E153" s="45"/>
      <c r="F153" s="45"/>
      <c r="G153" s="45"/>
      <c r="H153" s="45"/>
      <c r="I153" s="45"/>
      <c r="J153" s="46"/>
      <c r="K153" s="46"/>
      <c r="L153" s="30"/>
      <c r="M153" s="30"/>
      <c r="N153" s="44"/>
      <c r="O153" s="44"/>
      <c r="P153" s="30"/>
      <c r="Q153" s="30"/>
      <c r="R153" s="44"/>
      <c r="S153" s="44"/>
      <c r="T153" s="44"/>
      <c r="U153" s="44"/>
      <c r="V153" s="44"/>
      <c r="W153" s="44"/>
    </row>
    <row r="154" spans="1:23" ht="26.25" customHeight="1" hidden="1">
      <c r="A154" s="2"/>
      <c r="B154" s="45"/>
      <c r="C154" s="45"/>
      <c r="D154" s="45"/>
      <c r="E154" s="45"/>
      <c r="F154" s="45"/>
      <c r="G154" s="45"/>
      <c r="H154" s="45"/>
      <c r="I154" s="45"/>
      <c r="J154" s="46"/>
      <c r="K154" s="46"/>
      <c r="L154" s="30"/>
      <c r="M154" s="30"/>
      <c r="N154" s="44"/>
      <c r="O154" s="44"/>
      <c r="P154" s="30"/>
      <c r="Q154" s="30"/>
      <c r="R154" s="44"/>
      <c r="S154" s="44"/>
      <c r="T154" s="44"/>
      <c r="U154" s="44"/>
      <c r="V154" s="44"/>
      <c r="W154" s="44"/>
    </row>
    <row r="155" spans="1:23" ht="27" customHeight="1" hidden="1">
      <c r="A155" s="2"/>
      <c r="B155" s="45"/>
      <c r="C155" s="45"/>
      <c r="D155" s="45"/>
      <c r="E155" s="45"/>
      <c r="F155" s="45"/>
      <c r="G155" s="45"/>
      <c r="H155" s="45"/>
      <c r="I155" s="45"/>
      <c r="J155" s="46"/>
      <c r="K155" s="46"/>
      <c r="L155" s="30"/>
      <c r="M155" s="30"/>
      <c r="N155" s="44"/>
      <c r="O155" s="44"/>
      <c r="P155" s="30"/>
      <c r="Q155" s="30"/>
      <c r="R155" s="44"/>
      <c r="S155" s="44"/>
      <c r="T155" s="44"/>
      <c r="U155" s="44"/>
      <c r="V155" s="44"/>
      <c r="W155" s="44"/>
    </row>
    <row r="156" spans="1:23" ht="24.75" customHeight="1" hidden="1">
      <c r="A156" s="2"/>
      <c r="B156" s="45"/>
      <c r="C156" s="45"/>
      <c r="D156" s="45"/>
      <c r="E156" s="45"/>
      <c r="F156" s="45"/>
      <c r="G156" s="45"/>
      <c r="H156" s="45"/>
      <c r="I156" s="45"/>
      <c r="J156" s="46"/>
      <c r="K156" s="46"/>
      <c r="L156" s="30"/>
      <c r="M156" s="30"/>
      <c r="N156" s="44"/>
      <c r="O156" s="44"/>
      <c r="P156" s="30"/>
      <c r="Q156" s="30"/>
      <c r="R156" s="44"/>
      <c r="S156" s="44"/>
      <c r="T156" s="44"/>
      <c r="U156" s="44"/>
      <c r="V156" s="44"/>
      <c r="W156" s="44"/>
    </row>
    <row r="157" spans="1:23" ht="25.5" customHeight="1" hidden="1">
      <c r="A157" s="2"/>
      <c r="B157" s="45"/>
      <c r="C157" s="45"/>
      <c r="D157" s="45"/>
      <c r="E157" s="45"/>
      <c r="F157" s="45"/>
      <c r="G157" s="45"/>
      <c r="H157" s="45"/>
      <c r="I157" s="45"/>
      <c r="J157" s="46"/>
      <c r="K157" s="46"/>
      <c r="L157" s="30"/>
      <c r="M157" s="30"/>
      <c r="N157" s="44"/>
      <c r="O157" s="44"/>
      <c r="P157" s="30"/>
      <c r="Q157" s="30"/>
      <c r="R157" s="44"/>
      <c r="S157" s="44"/>
      <c r="T157" s="44"/>
      <c r="U157" s="44"/>
      <c r="V157" s="44"/>
      <c r="W157" s="44"/>
    </row>
    <row r="158" spans="1:23" ht="12.75" hidden="1">
      <c r="A158" s="2"/>
      <c r="B158" s="45"/>
      <c r="C158" s="45"/>
      <c r="D158" s="45"/>
      <c r="E158" s="45"/>
      <c r="F158" s="45"/>
      <c r="G158" s="45"/>
      <c r="H158" s="45"/>
      <c r="I158" s="45"/>
      <c r="J158" s="46"/>
      <c r="K158" s="46"/>
      <c r="L158" s="30"/>
      <c r="M158" s="30"/>
      <c r="N158" s="44"/>
      <c r="O158" s="44"/>
      <c r="P158" s="30"/>
      <c r="Q158" s="30"/>
      <c r="R158" s="44"/>
      <c r="S158" s="44"/>
      <c r="T158" s="44"/>
      <c r="U158" s="44"/>
      <c r="V158" s="44"/>
      <c r="W158" s="44"/>
    </row>
    <row r="159" spans="1:23" ht="12.75" hidden="1">
      <c r="A159" s="2"/>
      <c r="B159" s="45"/>
      <c r="C159" s="45"/>
      <c r="D159" s="45"/>
      <c r="E159" s="45"/>
      <c r="F159" s="45"/>
      <c r="G159" s="45"/>
      <c r="H159" s="45"/>
      <c r="I159" s="45"/>
      <c r="J159" s="46"/>
      <c r="K159" s="46"/>
      <c r="L159" s="30"/>
      <c r="M159" s="30"/>
      <c r="N159" s="44"/>
      <c r="O159" s="44"/>
      <c r="P159" s="30"/>
      <c r="Q159" s="30"/>
      <c r="R159" s="44"/>
      <c r="S159" s="44"/>
      <c r="T159" s="44"/>
      <c r="U159" s="44"/>
      <c r="V159" s="44"/>
      <c r="W159" s="44"/>
    </row>
    <row r="160" spans="1:23" ht="12.75" hidden="1">
      <c r="A160" s="2"/>
      <c r="B160" s="45"/>
      <c r="C160" s="45"/>
      <c r="D160" s="45"/>
      <c r="E160" s="45"/>
      <c r="F160" s="45"/>
      <c r="G160" s="45"/>
      <c r="H160" s="45"/>
      <c r="I160" s="45"/>
      <c r="J160" s="46"/>
      <c r="K160" s="46"/>
      <c r="L160" s="30"/>
      <c r="M160" s="30"/>
      <c r="N160" s="44"/>
      <c r="O160" s="44"/>
      <c r="P160" s="30"/>
      <c r="Q160" s="30"/>
      <c r="R160" s="44"/>
      <c r="S160" s="44"/>
      <c r="T160" s="44"/>
      <c r="U160" s="44"/>
      <c r="V160" s="44"/>
      <c r="W160" s="44"/>
    </row>
    <row r="161" spans="1:23" ht="28.5" customHeight="1" hidden="1">
      <c r="A161" s="2"/>
      <c r="B161" s="45"/>
      <c r="C161" s="45"/>
      <c r="D161" s="45"/>
      <c r="E161" s="45"/>
      <c r="F161" s="45"/>
      <c r="G161" s="45"/>
      <c r="H161" s="45"/>
      <c r="I161" s="45"/>
      <c r="J161" s="46"/>
      <c r="K161" s="46"/>
      <c r="L161" s="30"/>
      <c r="M161" s="30"/>
      <c r="N161" s="44"/>
      <c r="O161" s="44"/>
      <c r="P161" s="30"/>
      <c r="Q161" s="30"/>
      <c r="R161" s="44"/>
      <c r="S161" s="44"/>
      <c r="T161" s="44"/>
      <c r="U161" s="44"/>
      <c r="V161" s="44"/>
      <c r="W161" s="44"/>
    </row>
    <row r="162" spans="1:23" ht="12.75" hidden="1">
      <c r="A162" s="2"/>
      <c r="B162" s="45"/>
      <c r="C162" s="45"/>
      <c r="D162" s="45"/>
      <c r="E162" s="45"/>
      <c r="F162" s="45"/>
      <c r="G162" s="45"/>
      <c r="H162" s="45"/>
      <c r="I162" s="45"/>
      <c r="J162" s="46"/>
      <c r="K162" s="46"/>
      <c r="L162" s="30"/>
      <c r="M162" s="30"/>
      <c r="N162" s="44"/>
      <c r="O162" s="44"/>
      <c r="P162" s="30"/>
      <c r="Q162" s="30"/>
      <c r="R162" s="44"/>
      <c r="S162" s="44"/>
      <c r="T162" s="44"/>
      <c r="U162" s="44"/>
      <c r="V162" s="44"/>
      <c r="W162" s="44"/>
    </row>
    <row r="163" spans="1:23" ht="12.75" hidden="1">
      <c r="A163" s="2"/>
      <c r="B163" s="45"/>
      <c r="C163" s="45"/>
      <c r="D163" s="45"/>
      <c r="E163" s="45"/>
      <c r="F163" s="45"/>
      <c r="G163" s="45"/>
      <c r="H163" s="45"/>
      <c r="I163" s="45"/>
      <c r="J163" s="46"/>
      <c r="K163" s="46"/>
      <c r="L163" s="30"/>
      <c r="M163" s="30"/>
      <c r="N163" s="44"/>
      <c r="O163" s="44"/>
      <c r="P163" s="30"/>
      <c r="Q163" s="30"/>
      <c r="R163" s="44"/>
      <c r="S163" s="44"/>
      <c r="T163" s="44"/>
      <c r="U163" s="44"/>
      <c r="V163" s="44"/>
      <c r="W163" s="44"/>
    </row>
    <row r="164" spans="1:23" ht="12.75" hidden="1">
      <c r="A164" s="2"/>
      <c r="B164" s="45"/>
      <c r="C164" s="45"/>
      <c r="D164" s="45"/>
      <c r="E164" s="45"/>
      <c r="F164" s="45"/>
      <c r="G164" s="45"/>
      <c r="H164" s="45"/>
      <c r="I164" s="45"/>
      <c r="J164" s="46"/>
      <c r="K164" s="46"/>
      <c r="L164" s="30"/>
      <c r="M164" s="30"/>
      <c r="N164" s="44"/>
      <c r="O164" s="44"/>
      <c r="P164" s="30"/>
      <c r="Q164" s="30"/>
      <c r="R164" s="44"/>
      <c r="S164" s="44"/>
      <c r="T164" s="44"/>
      <c r="U164" s="44"/>
      <c r="V164" s="44"/>
      <c r="W164" s="44"/>
    </row>
    <row r="165" spans="1:23" ht="12.75" hidden="1">
      <c r="A165" s="2"/>
      <c r="B165" s="45"/>
      <c r="C165" s="45"/>
      <c r="D165" s="45"/>
      <c r="E165" s="45"/>
      <c r="F165" s="45"/>
      <c r="G165" s="45"/>
      <c r="H165" s="45"/>
      <c r="I165" s="45"/>
      <c r="J165" s="46"/>
      <c r="K165" s="46"/>
      <c r="L165" s="30"/>
      <c r="M165" s="30"/>
      <c r="N165" s="44"/>
      <c r="O165" s="44"/>
      <c r="P165" s="30"/>
      <c r="Q165" s="30"/>
      <c r="R165" s="44"/>
      <c r="S165" s="44"/>
      <c r="T165" s="44"/>
      <c r="U165" s="44"/>
      <c r="V165" s="44"/>
      <c r="W165" s="44"/>
    </row>
    <row r="166" spans="1:23" ht="27.75" customHeight="1" hidden="1">
      <c r="A166" s="2"/>
      <c r="B166" s="45"/>
      <c r="C166" s="45"/>
      <c r="D166" s="45"/>
      <c r="E166" s="45"/>
      <c r="F166" s="45"/>
      <c r="G166" s="45"/>
      <c r="H166" s="45"/>
      <c r="I166" s="45"/>
      <c r="J166" s="46"/>
      <c r="K166" s="46"/>
      <c r="L166" s="30"/>
      <c r="M166" s="30"/>
      <c r="N166" s="44"/>
      <c r="O166" s="44"/>
      <c r="P166" s="30"/>
      <c r="Q166" s="30"/>
      <c r="R166" s="44"/>
      <c r="S166" s="44"/>
      <c r="T166" s="44"/>
      <c r="U166" s="44"/>
      <c r="V166" s="44"/>
      <c r="W166" s="44"/>
    </row>
    <row r="167" spans="1:23" ht="12.75" hidden="1">
      <c r="A167" s="2"/>
      <c r="B167" s="45"/>
      <c r="C167" s="45"/>
      <c r="D167" s="45"/>
      <c r="E167" s="45"/>
      <c r="F167" s="45"/>
      <c r="G167" s="45"/>
      <c r="H167" s="45"/>
      <c r="I167" s="45"/>
      <c r="J167" s="46"/>
      <c r="K167" s="46"/>
      <c r="L167" s="30"/>
      <c r="M167" s="30"/>
      <c r="N167" s="44"/>
      <c r="O167" s="44"/>
      <c r="P167" s="30"/>
      <c r="Q167" s="30"/>
      <c r="R167" s="44"/>
      <c r="S167" s="44"/>
      <c r="T167" s="44"/>
      <c r="U167" s="44"/>
      <c r="V167" s="44"/>
      <c r="W167" s="44"/>
    </row>
    <row r="168" spans="1:23" ht="12.75" hidden="1">
      <c r="A168" s="2"/>
      <c r="B168" s="45"/>
      <c r="C168" s="45"/>
      <c r="D168" s="45"/>
      <c r="E168" s="45"/>
      <c r="F168" s="45"/>
      <c r="G168" s="45"/>
      <c r="H168" s="45"/>
      <c r="I168" s="45"/>
      <c r="J168" s="70"/>
      <c r="K168" s="70"/>
      <c r="L168" s="30"/>
      <c r="M168" s="30"/>
      <c r="N168" s="44"/>
      <c r="O168" s="44"/>
      <c r="P168" s="30"/>
      <c r="Q168" s="30"/>
      <c r="R168" s="44"/>
      <c r="S168" s="44"/>
      <c r="T168" s="44"/>
      <c r="U168" s="44"/>
      <c r="V168" s="44"/>
      <c r="W168" s="44"/>
    </row>
    <row r="169" spans="1:23" ht="12.75" hidden="1">
      <c r="A169" s="6"/>
      <c r="B169" s="67"/>
      <c r="C169" s="67"/>
      <c r="D169" s="67"/>
      <c r="E169" s="67"/>
      <c r="F169" s="67"/>
      <c r="G169" s="67"/>
      <c r="H169" s="67"/>
      <c r="I169" s="67"/>
      <c r="J169" s="68"/>
      <c r="K169" s="68"/>
      <c r="L169" s="68"/>
      <c r="M169" s="68"/>
      <c r="N169" s="71"/>
      <c r="O169" s="72"/>
      <c r="P169" s="72"/>
      <c r="Q169" s="73"/>
      <c r="R169" s="69"/>
      <c r="S169" s="69"/>
      <c r="T169" s="69"/>
      <c r="U169" s="69"/>
      <c r="V169" s="69"/>
      <c r="W169" s="69"/>
    </row>
    <row r="170" ht="12.75" hidden="1"/>
    <row r="171" spans="1:26" ht="12.75" hidden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2.75" hidden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2.75" hidden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 hidden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2.75" hidden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2"/>
      <c r="N175" s="33"/>
      <c r="O175" s="34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60" customHeight="1" hidden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5"/>
      <c r="N176" s="36"/>
      <c r="O176" s="37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hidden="1">
      <c r="A177" s="5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75"/>
      <c r="N177" s="76"/>
      <c r="O177" s="77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2.75" hidden="1">
      <c r="A178" s="2"/>
      <c r="B178" s="45"/>
      <c r="C178" s="45"/>
      <c r="D178" s="45"/>
      <c r="E178" s="45"/>
      <c r="F178" s="45"/>
      <c r="G178" s="45"/>
      <c r="H178" s="45"/>
      <c r="I178" s="70"/>
      <c r="J178" s="70"/>
      <c r="K178" s="30"/>
      <c r="L178" s="30"/>
      <c r="M178" s="31"/>
      <c r="N178" s="21"/>
      <c r="O178" s="13"/>
      <c r="P178" s="44"/>
      <c r="Q178" s="44"/>
      <c r="R178" s="44"/>
      <c r="S178" s="30"/>
      <c r="T178" s="30"/>
      <c r="U178" s="44"/>
      <c r="V178" s="44"/>
      <c r="W178" s="44"/>
      <c r="X178" s="44"/>
      <c r="Y178" s="44"/>
      <c r="Z178" s="44"/>
    </row>
    <row r="179" spans="1:26" ht="12.75" hidden="1">
      <c r="A179" s="2"/>
      <c r="B179" s="45"/>
      <c r="C179" s="45"/>
      <c r="D179" s="45"/>
      <c r="E179" s="45"/>
      <c r="F179" s="45"/>
      <c r="G179" s="45"/>
      <c r="H179" s="45"/>
      <c r="I179" s="70"/>
      <c r="J179" s="70"/>
      <c r="K179" s="30"/>
      <c r="L179" s="30"/>
      <c r="M179" s="31"/>
      <c r="N179" s="21"/>
      <c r="O179" s="13"/>
      <c r="P179" s="44"/>
      <c r="Q179" s="44"/>
      <c r="R179" s="44"/>
      <c r="S179" s="30"/>
      <c r="T179" s="30"/>
      <c r="U179" s="44"/>
      <c r="V179" s="44"/>
      <c r="W179" s="44"/>
      <c r="X179" s="44"/>
      <c r="Y179" s="44"/>
      <c r="Z179" s="44"/>
    </row>
    <row r="180" spans="1:26" ht="26.25" customHeight="1" hidden="1">
      <c r="A180" s="2"/>
      <c r="B180" s="45"/>
      <c r="C180" s="45"/>
      <c r="D180" s="45"/>
      <c r="E180" s="45"/>
      <c r="F180" s="45"/>
      <c r="G180" s="45"/>
      <c r="H180" s="45"/>
      <c r="I180" s="70"/>
      <c r="J180" s="70"/>
      <c r="K180" s="30"/>
      <c r="L180" s="30"/>
      <c r="M180" s="31"/>
      <c r="N180" s="21"/>
      <c r="O180" s="13"/>
      <c r="P180" s="44"/>
      <c r="Q180" s="44"/>
      <c r="R180" s="44"/>
      <c r="S180" s="30"/>
      <c r="T180" s="30"/>
      <c r="U180" s="44"/>
      <c r="V180" s="44"/>
      <c r="W180" s="44"/>
      <c r="X180" s="44"/>
      <c r="Y180" s="44"/>
      <c r="Z180" s="44"/>
    </row>
    <row r="181" spans="1:26" ht="12.75" hidden="1">
      <c r="A181" s="6"/>
      <c r="B181" s="67"/>
      <c r="C181" s="67"/>
      <c r="D181" s="67"/>
      <c r="E181" s="67"/>
      <c r="F181" s="67"/>
      <c r="G181" s="67"/>
      <c r="H181" s="67"/>
      <c r="I181" s="68"/>
      <c r="J181" s="68"/>
      <c r="K181" s="68"/>
      <c r="L181" s="68"/>
      <c r="M181" s="78"/>
      <c r="N181" s="72"/>
      <c r="O181" s="73"/>
      <c r="P181" s="69"/>
      <c r="Q181" s="68"/>
      <c r="R181" s="68"/>
      <c r="S181" s="68"/>
      <c r="T181" s="68"/>
      <c r="U181" s="69"/>
      <c r="V181" s="69"/>
      <c r="W181" s="69"/>
      <c r="X181" s="69"/>
      <c r="Y181" s="69"/>
      <c r="Z181" s="69"/>
    </row>
    <row r="182" spans="1:26" ht="12.75" hidden="1">
      <c r="A182" s="7"/>
      <c r="B182" s="8"/>
      <c r="C182" s="8"/>
      <c r="D182" s="87"/>
      <c r="E182" s="87"/>
      <c r="F182" s="87"/>
      <c r="G182" s="8"/>
      <c r="H182" s="8"/>
      <c r="I182" s="7"/>
      <c r="J182" s="7"/>
      <c r="K182" s="7"/>
      <c r="L182" s="7"/>
      <c r="M182" s="9"/>
      <c r="N182" s="7"/>
      <c r="O182" s="7"/>
      <c r="P182" s="7"/>
      <c r="Q182" s="7"/>
      <c r="R182" s="7"/>
      <c r="S182" s="7"/>
      <c r="T182" s="7"/>
      <c r="U182" s="9"/>
      <c r="V182" s="9"/>
      <c r="W182" s="9"/>
      <c r="X182" s="9"/>
      <c r="Y182" s="9"/>
      <c r="Z182" s="9"/>
    </row>
    <row r="183" spans="1:26" ht="12.75" hidden="1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2.75" hidden="1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2.75" hidden="1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15" ht="12.75" hidden="1">
      <c r="A186" s="82"/>
      <c r="B186" s="83"/>
      <c r="C186" s="83"/>
      <c r="D186" s="83"/>
      <c r="E186" s="83"/>
      <c r="F186" s="83"/>
      <c r="G186" s="83"/>
      <c r="H186" s="83"/>
      <c r="I186" s="83"/>
      <c r="J186" s="83"/>
      <c r="K186" s="84"/>
      <c r="L186" s="85"/>
      <c r="M186" s="86"/>
      <c r="N186" s="86"/>
      <c r="O186" s="86"/>
    </row>
    <row r="187" spans="1:15" ht="12.75" hidden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</row>
    <row r="188" spans="1:26" ht="27" customHeight="1" hidden="1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8"/>
      <c r="M188" s="88"/>
      <c r="N188" s="88"/>
      <c r="O188" s="88"/>
      <c r="P188" s="7"/>
      <c r="Q188" s="7"/>
      <c r="R188" s="7"/>
      <c r="S188" s="7"/>
      <c r="T188" s="7"/>
      <c r="U188" s="9"/>
      <c r="V188" s="9"/>
      <c r="W188" s="9"/>
      <c r="X188" s="9"/>
      <c r="Y188" s="9"/>
      <c r="Z188" s="9"/>
    </row>
    <row r="189" spans="1:26" ht="25.5" customHeight="1" hidden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3"/>
      <c r="M189" s="63"/>
      <c r="N189" s="63"/>
      <c r="O189" s="63"/>
      <c r="P189" s="7"/>
      <c r="Q189" s="7"/>
      <c r="R189" s="7"/>
      <c r="S189" s="7"/>
      <c r="T189" s="7"/>
      <c r="U189" s="9"/>
      <c r="V189" s="9"/>
      <c r="W189" s="9"/>
      <c r="X189" s="9"/>
      <c r="Y189" s="9"/>
      <c r="Z189" s="9"/>
    </row>
    <row r="190" spans="1:26" ht="28.5" customHeight="1" hidden="1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8"/>
      <c r="M190" s="88"/>
      <c r="N190" s="88"/>
      <c r="O190" s="88"/>
      <c r="P190" s="7"/>
      <c r="Q190" s="7"/>
      <c r="R190" s="7"/>
      <c r="S190" s="7"/>
      <c r="T190" s="7"/>
      <c r="U190" s="9"/>
      <c r="V190" s="9"/>
      <c r="W190" s="9"/>
      <c r="X190" s="9"/>
      <c r="Y190" s="9"/>
      <c r="Z190" s="9"/>
    </row>
    <row r="191" spans="1:26" ht="24" customHeight="1" hidden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90"/>
      <c r="M191" s="90"/>
      <c r="N191" s="90"/>
      <c r="O191" s="90"/>
      <c r="P191" s="7"/>
      <c r="Q191" s="7"/>
      <c r="R191" s="7"/>
      <c r="S191" s="7"/>
      <c r="T191" s="7"/>
      <c r="U191" s="9"/>
      <c r="V191" s="9"/>
      <c r="W191" s="9"/>
      <c r="X191" s="9"/>
      <c r="Y191" s="9"/>
      <c r="Z191" s="9"/>
    </row>
    <row r="192" spans="1:26" ht="12.75" hidden="1">
      <c r="A192" s="7"/>
      <c r="B192" s="8"/>
      <c r="C192" s="8"/>
      <c r="D192" s="8"/>
      <c r="E192" s="8"/>
      <c r="F192" s="8"/>
      <c r="G192" s="8"/>
      <c r="H192" s="8"/>
      <c r="I192" s="7"/>
      <c r="J192" s="7"/>
      <c r="K192" s="7"/>
      <c r="L192" s="7"/>
      <c r="M192" s="9"/>
      <c r="N192" s="7"/>
      <c r="O192" s="7"/>
      <c r="P192" s="7"/>
      <c r="Q192" s="7"/>
      <c r="R192" s="7"/>
      <c r="S192" s="7"/>
      <c r="T192" s="7"/>
      <c r="U192" s="9"/>
      <c r="V192" s="9"/>
      <c r="W192" s="9"/>
      <c r="X192" s="9"/>
      <c r="Y192" s="9"/>
      <c r="Z192" s="9"/>
    </row>
    <row r="193" ht="12.75" hidden="1"/>
    <row r="194" spans="1:36" ht="12.75" hidden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</row>
    <row r="195" spans="1:36" ht="12.75" hidden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</row>
    <row r="196" spans="1:36" ht="12.75" hidden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</row>
    <row r="197" spans="1:36" ht="12.75" hidden="1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80"/>
      <c r="R197" s="80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</row>
    <row r="198" spans="1:36" ht="12.75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2.75" hidden="1">
      <c r="A199" s="47"/>
      <c r="B199" s="32"/>
      <c r="C199" s="33"/>
      <c r="D199" s="33"/>
      <c r="E199" s="33"/>
      <c r="F199" s="34"/>
      <c r="G199" s="3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13"/>
      <c r="AH199" s="32"/>
      <c r="AI199" s="33"/>
      <c r="AJ199" s="34"/>
    </row>
    <row r="200" spans="1:36" ht="12.75" hidden="1">
      <c r="A200" s="48"/>
      <c r="B200" s="50"/>
      <c r="C200" s="51"/>
      <c r="D200" s="51"/>
      <c r="E200" s="51"/>
      <c r="F200" s="52"/>
      <c r="G200" s="32"/>
      <c r="H200" s="33"/>
      <c r="I200" s="34"/>
      <c r="J200" s="32"/>
      <c r="K200" s="33"/>
      <c r="L200" s="33"/>
      <c r="M200" s="34"/>
      <c r="N200" s="32"/>
      <c r="O200" s="34"/>
      <c r="P200" s="93"/>
      <c r="Q200" s="94"/>
      <c r="R200" s="95"/>
      <c r="S200" s="32"/>
      <c r="T200" s="33"/>
      <c r="U200" s="34"/>
      <c r="V200" s="32"/>
      <c r="W200" s="33"/>
      <c r="X200" s="34"/>
      <c r="Y200" s="32"/>
      <c r="Z200" s="33"/>
      <c r="AA200" s="34"/>
      <c r="AB200" s="32"/>
      <c r="AC200" s="33"/>
      <c r="AD200" s="34"/>
      <c r="AE200" s="32"/>
      <c r="AF200" s="33"/>
      <c r="AG200" s="34"/>
      <c r="AH200" s="50"/>
      <c r="AI200" s="51"/>
      <c r="AJ200" s="52"/>
    </row>
    <row r="201" spans="1:36" ht="71.25" customHeight="1" hidden="1">
      <c r="A201" s="49"/>
      <c r="B201" s="35"/>
      <c r="C201" s="36"/>
      <c r="D201" s="36"/>
      <c r="E201" s="36"/>
      <c r="F201" s="37"/>
      <c r="G201" s="35"/>
      <c r="H201" s="36"/>
      <c r="I201" s="37"/>
      <c r="J201" s="35"/>
      <c r="K201" s="36"/>
      <c r="L201" s="36"/>
      <c r="M201" s="37"/>
      <c r="N201" s="35"/>
      <c r="O201" s="37"/>
      <c r="P201" s="96"/>
      <c r="Q201" s="97"/>
      <c r="R201" s="98"/>
      <c r="S201" s="35"/>
      <c r="T201" s="36"/>
      <c r="U201" s="37"/>
      <c r="V201" s="35"/>
      <c r="W201" s="36"/>
      <c r="X201" s="37"/>
      <c r="Y201" s="35"/>
      <c r="Z201" s="36"/>
      <c r="AA201" s="37"/>
      <c r="AB201" s="35"/>
      <c r="AC201" s="36"/>
      <c r="AD201" s="37"/>
      <c r="AE201" s="35"/>
      <c r="AF201" s="36"/>
      <c r="AG201" s="37"/>
      <c r="AH201" s="35"/>
      <c r="AI201" s="36"/>
      <c r="AJ201" s="37"/>
    </row>
    <row r="202" spans="1:36" ht="12.75" hidden="1">
      <c r="A202" s="4"/>
      <c r="B202" s="53"/>
      <c r="C202" s="53"/>
      <c r="D202" s="53"/>
      <c r="E202" s="53"/>
      <c r="F202" s="53"/>
      <c r="G202" s="53"/>
      <c r="H202" s="53"/>
      <c r="I202" s="53"/>
      <c r="J202" s="26"/>
      <c r="K202" s="28"/>
      <c r="L202" s="28"/>
      <c r="M202" s="27"/>
      <c r="N202" s="53"/>
      <c r="O202" s="53"/>
      <c r="P202" s="53"/>
      <c r="Q202" s="53"/>
      <c r="R202" s="53"/>
      <c r="S202" s="53"/>
      <c r="T202" s="53"/>
      <c r="U202" s="53"/>
      <c r="V202" s="26"/>
      <c r="W202" s="28"/>
      <c r="X202" s="27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</row>
    <row r="203" spans="1:36" ht="75.75" customHeight="1" hidden="1">
      <c r="A203" s="2"/>
      <c r="B203" s="23"/>
      <c r="C203" s="24"/>
      <c r="D203" s="24"/>
      <c r="E203" s="24"/>
      <c r="F203" s="25"/>
      <c r="G203" s="44"/>
      <c r="H203" s="30"/>
      <c r="I203" s="30"/>
      <c r="J203" s="18"/>
      <c r="K203" s="20"/>
      <c r="L203" s="20"/>
      <c r="M203" s="19"/>
      <c r="N203" s="91"/>
      <c r="O203" s="91"/>
      <c r="P203" s="44"/>
      <c r="Q203" s="44"/>
      <c r="R203" s="44"/>
      <c r="S203" s="99"/>
      <c r="T203" s="100"/>
      <c r="U203" s="100"/>
      <c r="V203" s="101"/>
      <c r="W203" s="102"/>
      <c r="X203" s="103"/>
      <c r="Y203" s="44"/>
      <c r="Z203" s="30"/>
      <c r="AA203" s="30"/>
      <c r="AB203" s="44"/>
      <c r="AC203" s="44"/>
      <c r="AD203" s="44"/>
      <c r="AE203" s="44"/>
      <c r="AF203" s="44"/>
      <c r="AG203" s="44"/>
      <c r="AH203" s="44"/>
      <c r="AI203" s="30"/>
      <c r="AJ203" s="30"/>
    </row>
    <row r="204" ht="12.75" hidden="1"/>
    <row r="205" spans="1:23" ht="12.75">
      <c r="A205" s="42" t="s">
        <v>39</v>
      </c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</row>
    <row r="206" spans="1:23" ht="12.75">
      <c r="A206" s="42" t="s">
        <v>40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</row>
    <row r="207" spans="1:23" ht="12.75">
      <c r="A207" s="42" t="s">
        <v>210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</row>
    <row r="208" spans="1:23" ht="12.75">
      <c r="A208" s="42" t="s">
        <v>211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</row>
    <row r="209" spans="1:23" ht="4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>
      <c r="A210" s="47" t="s">
        <v>41</v>
      </c>
      <c r="B210" s="32" t="s">
        <v>47</v>
      </c>
      <c r="C210" s="33"/>
      <c r="D210" s="33"/>
      <c r="E210" s="33"/>
      <c r="F210" s="33"/>
      <c r="G210" s="33"/>
      <c r="H210" s="33"/>
      <c r="I210" s="33"/>
      <c r="J210" s="34"/>
      <c r="K210" s="32" t="s">
        <v>46</v>
      </c>
      <c r="L210" s="33"/>
      <c r="M210" s="33"/>
      <c r="N210" s="34"/>
      <c r="O210" s="32" t="s">
        <v>45</v>
      </c>
      <c r="P210" s="33"/>
      <c r="Q210" s="34"/>
      <c r="R210" s="31" t="s">
        <v>44</v>
      </c>
      <c r="S210" s="21"/>
      <c r="T210" s="21"/>
      <c r="U210" s="21"/>
      <c r="V210" s="21"/>
      <c r="W210" s="13"/>
    </row>
    <row r="211" spans="1:23" ht="12.75">
      <c r="A211" s="48"/>
      <c r="B211" s="50"/>
      <c r="C211" s="51"/>
      <c r="D211" s="51"/>
      <c r="E211" s="51"/>
      <c r="F211" s="51"/>
      <c r="G211" s="51"/>
      <c r="H211" s="51"/>
      <c r="I211" s="51"/>
      <c r="J211" s="52"/>
      <c r="K211" s="50"/>
      <c r="L211" s="51"/>
      <c r="M211" s="51"/>
      <c r="N211" s="52"/>
      <c r="O211" s="50"/>
      <c r="P211" s="51"/>
      <c r="Q211" s="52"/>
      <c r="R211" s="32" t="s">
        <v>42</v>
      </c>
      <c r="S211" s="33"/>
      <c r="T211" s="34"/>
      <c r="U211" s="32" t="s">
        <v>43</v>
      </c>
      <c r="V211" s="33"/>
      <c r="W211" s="34"/>
    </row>
    <row r="212" spans="1:23" ht="39.75" customHeight="1">
      <c r="A212" s="49"/>
      <c r="B212" s="35"/>
      <c r="C212" s="36"/>
      <c r="D212" s="36"/>
      <c r="E212" s="36"/>
      <c r="F212" s="36"/>
      <c r="G212" s="36"/>
      <c r="H212" s="36"/>
      <c r="I212" s="36"/>
      <c r="J212" s="37"/>
      <c r="K212" s="35"/>
      <c r="L212" s="36"/>
      <c r="M212" s="36"/>
      <c r="N212" s="37"/>
      <c r="O212" s="35"/>
      <c r="P212" s="36"/>
      <c r="Q212" s="37"/>
      <c r="R212" s="35"/>
      <c r="S212" s="36"/>
      <c r="T212" s="37"/>
      <c r="U212" s="35"/>
      <c r="V212" s="36"/>
      <c r="W212" s="37"/>
    </row>
    <row r="213" spans="1:23" ht="12.75">
      <c r="A213" s="4">
        <v>1</v>
      </c>
      <c r="B213" s="53">
        <v>2</v>
      </c>
      <c r="C213" s="53"/>
      <c r="D213" s="53"/>
      <c r="E213" s="53"/>
      <c r="F213" s="53"/>
      <c r="G213" s="53"/>
      <c r="H213" s="53"/>
      <c r="I213" s="53"/>
      <c r="J213" s="53"/>
      <c r="K213" s="53">
        <v>3</v>
      </c>
      <c r="L213" s="53"/>
      <c r="M213" s="53"/>
      <c r="N213" s="53"/>
      <c r="O213" s="53">
        <v>4</v>
      </c>
      <c r="P213" s="53"/>
      <c r="Q213" s="53"/>
      <c r="R213" s="53">
        <v>5</v>
      </c>
      <c r="S213" s="53"/>
      <c r="T213" s="53"/>
      <c r="U213" s="53">
        <v>6</v>
      </c>
      <c r="V213" s="53"/>
      <c r="W213" s="53"/>
    </row>
    <row r="214" spans="1:23" ht="24" customHeight="1">
      <c r="A214" s="54">
        <v>1</v>
      </c>
      <c r="B214" s="57" t="s">
        <v>131</v>
      </c>
      <c r="C214" s="24"/>
      <c r="D214" s="24"/>
      <c r="E214" s="24"/>
      <c r="F214" s="24"/>
      <c r="G214" s="24"/>
      <c r="H214" s="24"/>
      <c r="I214" s="24"/>
      <c r="J214" s="25"/>
      <c r="K214" s="58">
        <v>0.2</v>
      </c>
      <c r="L214" s="58"/>
      <c r="M214" s="58"/>
      <c r="N214" s="58"/>
      <c r="O214" s="58">
        <f>37.53*6.65</f>
        <v>249.57450000000003</v>
      </c>
      <c r="P214" s="58"/>
      <c r="Q214" s="58"/>
      <c r="R214" s="58">
        <f>K214*O214</f>
        <v>49.91490000000001</v>
      </c>
      <c r="S214" s="58"/>
      <c r="T214" s="58"/>
      <c r="U214" s="58">
        <f>R214*$S$6</f>
        <v>49.91490000000001</v>
      </c>
      <c r="V214" s="58"/>
      <c r="W214" s="58"/>
    </row>
    <row r="215" spans="1:23" ht="12.75">
      <c r="A215" s="55"/>
      <c r="B215" s="45" t="s">
        <v>117</v>
      </c>
      <c r="C215" s="45"/>
      <c r="D215" s="45"/>
      <c r="E215" s="45"/>
      <c r="F215" s="45"/>
      <c r="G215" s="45"/>
      <c r="H215" s="45"/>
      <c r="I215" s="45"/>
      <c r="J215" s="45"/>
      <c r="K215" s="44">
        <v>0.41</v>
      </c>
      <c r="L215" s="44"/>
      <c r="M215" s="44"/>
      <c r="N215" s="44"/>
      <c r="O215" s="44">
        <f>20.23*6.65</f>
        <v>134.5295</v>
      </c>
      <c r="P215" s="44"/>
      <c r="Q215" s="44"/>
      <c r="R215" s="58">
        <f aca="true" t="shared" si="0" ref="R215:R225">K215*O215</f>
        <v>55.157095000000005</v>
      </c>
      <c r="S215" s="58"/>
      <c r="T215" s="58"/>
      <c r="U215" s="58">
        <f aca="true" t="shared" si="1" ref="U215:U224">R215*$S$6</f>
        <v>55.157095000000005</v>
      </c>
      <c r="V215" s="58"/>
      <c r="W215" s="58"/>
    </row>
    <row r="216" spans="1:23" ht="12.75">
      <c r="A216" s="55"/>
      <c r="B216" s="45" t="s">
        <v>212</v>
      </c>
      <c r="C216" s="45"/>
      <c r="D216" s="45"/>
      <c r="E216" s="45"/>
      <c r="F216" s="45"/>
      <c r="G216" s="45"/>
      <c r="H216" s="45"/>
      <c r="I216" s="45"/>
      <c r="J216" s="45"/>
      <c r="K216" s="44">
        <v>0.54</v>
      </c>
      <c r="L216" s="44"/>
      <c r="M216" s="44"/>
      <c r="N216" s="44"/>
      <c r="O216" s="44">
        <f>22.91*6.65</f>
        <v>152.35150000000002</v>
      </c>
      <c r="P216" s="44"/>
      <c r="Q216" s="44"/>
      <c r="R216" s="58">
        <f t="shared" si="0"/>
        <v>82.26981000000002</v>
      </c>
      <c r="S216" s="58"/>
      <c r="T216" s="58"/>
      <c r="U216" s="58">
        <f t="shared" si="1"/>
        <v>82.26981000000002</v>
      </c>
      <c r="V216" s="58"/>
      <c r="W216" s="58"/>
    </row>
    <row r="217" spans="1:23" ht="12.75" customHeight="1">
      <c r="A217" s="55"/>
      <c r="B217" s="45" t="s">
        <v>213</v>
      </c>
      <c r="C217" s="45"/>
      <c r="D217" s="45"/>
      <c r="E217" s="45"/>
      <c r="F217" s="45"/>
      <c r="G217" s="45"/>
      <c r="H217" s="45"/>
      <c r="I217" s="45"/>
      <c r="J217" s="45"/>
      <c r="K217" s="44">
        <v>1.52</v>
      </c>
      <c r="L217" s="44"/>
      <c r="M217" s="44"/>
      <c r="N217" s="44"/>
      <c r="O217" s="44">
        <f>25.94*6.65</f>
        <v>172.501</v>
      </c>
      <c r="P217" s="44"/>
      <c r="Q217" s="44"/>
      <c r="R217" s="58">
        <f t="shared" si="0"/>
        <v>262.20152</v>
      </c>
      <c r="S217" s="58"/>
      <c r="T217" s="58"/>
      <c r="U217" s="58">
        <f t="shared" si="1"/>
        <v>262.20152</v>
      </c>
      <c r="V217" s="58"/>
      <c r="W217" s="58"/>
    </row>
    <row r="218" spans="1:23" ht="12.75">
      <c r="A218" s="55"/>
      <c r="B218" s="45" t="s">
        <v>214</v>
      </c>
      <c r="C218" s="45"/>
      <c r="D218" s="45"/>
      <c r="E218" s="45"/>
      <c r="F218" s="45"/>
      <c r="G218" s="45"/>
      <c r="H218" s="45"/>
      <c r="I218" s="45"/>
      <c r="J218" s="45"/>
      <c r="K218" s="44">
        <v>0.48</v>
      </c>
      <c r="L218" s="44"/>
      <c r="M218" s="44"/>
      <c r="N218" s="44"/>
      <c r="O218" s="44">
        <f>20.23*6.65</f>
        <v>134.5295</v>
      </c>
      <c r="P218" s="44"/>
      <c r="Q218" s="44"/>
      <c r="R218" s="58">
        <f t="shared" si="0"/>
        <v>64.57416</v>
      </c>
      <c r="S218" s="58"/>
      <c r="T218" s="58"/>
      <c r="U218" s="58">
        <f t="shared" si="1"/>
        <v>64.57416</v>
      </c>
      <c r="V218" s="58"/>
      <c r="W218" s="58"/>
    </row>
    <row r="219" spans="1:23" ht="12.75">
      <c r="A219" s="55"/>
      <c r="B219" s="45" t="s">
        <v>215</v>
      </c>
      <c r="C219" s="45"/>
      <c r="D219" s="45"/>
      <c r="E219" s="45"/>
      <c r="F219" s="45"/>
      <c r="G219" s="45"/>
      <c r="H219" s="45"/>
      <c r="I219" s="45"/>
      <c r="J219" s="45"/>
      <c r="K219" s="44">
        <v>0.52</v>
      </c>
      <c r="L219" s="44"/>
      <c r="M219" s="44"/>
      <c r="N219" s="44"/>
      <c r="O219" s="44">
        <f>22.91*6.65</f>
        <v>152.35150000000002</v>
      </c>
      <c r="P219" s="44"/>
      <c r="Q219" s="44"/>
      <c r="R219" s="58">
        <f t="shared" si="0"/>
        <v>79.22278000000001</v>
      </c>
      <c r="S219" s="58"/>
      <c r="T219" s="58"/>
      <c r="U219" s="58">
        <f t="shared" si="1"/>
        <v>79.22278000000001</v>
      </c>
      <c r="V219" s="58"/>
      <c r="W219" s="58"/>
    </row>
    <row r="220" spans="1:23" ht="12.75">
      <c r="A220" s="55"/>
      <c r="B220" s="45" t="s">
        <v>216</v>
      </c>
      <c r="C220" s="45"/>
      <c r="D220" s="45"/>
      <c r="E220" s="45"/>
      <c r="F220" s="45"/>
      <c r="G220" s="45"/>
      <c r="H220" s="45"/>
      <c r="I220" s="45"/>
      <c r="J220" s="45"/>
      <c r="K220" s="44">
        <v>1.77</v>
      </c>
      <c r="L220" s="44"/>
      <c r="M220" s="44"/>
      <c r="N220" s="44"/>
      <c r="O220" s="44">
        <f>25.94*6.65</f>
        <v>172.501</v>
      </c>
      <c r="P220" s="44"/>
      <c r="Q220" s="44"/>
      <c r="R220" s="58">
        <f t="shared" si="0"/>
        <v>305.32677</v>
      </c>
      <c r="S220" s="58"/>
      <c r="T220" s="58"/>
      <c r="U220" s="58">
        <f t="shared" si="1"/>
        <v>305.32677</v>
      </c>
      <c r="V220" s="58"/>
      <c r="W220" s="58"/>
    </row>
    <row r="221" spans="1:23" ht="12.75">
      <c r="A221" s="55"/>
      <c r="B221" s="45" t="s">
        <v>48</v>
      </c>
      <c r="C221" s="45"/>
      <c r="D221" s="45"/>
      <c r="E221" s="45"/>
      <c r="F221" s="45"/>
      <c r="G221" s="45"/>
      <c r="H221" s="45"/>
      <c r="I221" s="45"/>
      <c r="J221" s="45"/>
      <c r="K221" s="44">
        <v>0.5</v>
      </c>
      <c r="L221" s="44"/>
      <c r="M221" s="44"/>
      <c r="N221" s="44"/>
      <c r="O221" s="44">
        <f>25.94*6.65</f>
        <v>172.501</v>
      </c>
      <c r="P221" s="44"/>
      <c r="Q221" s="44"/>
      <c r="R221" s="58">
        <f t="shared" si="0"/>
        <v>86.2505</v>
      </c>
      <c r="S221" s="58"/>
      <c r="T221" s="58"/>
      <c r="U221" s="58">
        <f t="shared" si="1"/>
        <v>86.2505</v>
      </c>
      <c r="V221" s="58"/>
      <c r="W221" s="58"/>
    </row>
    <row r="222" spans="1:23" ht="12.75">
      <c r="A222" s="55"/>
      <c r="B222" s="89" t="s">
        <v>217</v>
      </c>
      <c r="C222" s="89"/>
      <c r="D222" s="89"/>
      <c r="E222" s="89"/>
      <c r="F222" s="89"/>
      <c r="G222" s="89"/>
      <c r="H222" s="89"/>
      <c r="I222" s="89"/>
      <c r="J222" s="89"/>
      <c r="K222" s="91">
        <v>0.07</v>
      </c>
      <c r="L222" s="91"/>
      <c r="M222" s="91"/>
      <c r="N222" s="91"/>
      <c r="O222" s="91">
        <f>18*6.65</f>
        <v>119.7</v>
      </c>
      <c r="P222" s="91"/>
      <c r="Q222" s="91"/>
      <c r="R222" s="58">
        <f t="shared" si="0"/>
        <v>8.379000000000001</v>
      </c>
      <c r="S222" s="58"/>
      <c r="T222" s="58"/>
      <c r="U222" s="58">
        <f t="shared" si="1"/>
        <v>8.379000000000001</v>
      </c>
      <c r="V222" s="58"/>
      <c r="W222" s="58"/>
    </row>
    <row r="223" spans="1:23" ht="12.75">
      <c r="A223" s="55"/>
      <c r="B223" s="45" t="s">
        <v>218</v>
      </c>
      <c r="C223" s="45"/>
      <c r="D223" s="45"/>
      <c r="E223" s="45"/>
      <c r="F223" s="45"/>
      <c r="G223" s="45"/>
      <c r="H223" s="45"/>
      <c r="I223" s="45"/>
      <c r="J223" s="45"/>
      <c r="K223" s="44">
        <v>0.33</v>
      </c>
      <c r="L223" s="44"/>
      <c r="M223" s="44"/>
      <c r="N223" s="44"/>
      <c r="O223" s="44">
        <f>22.91*6.65</f>
        <v>152.35150000000002</v>
      </c>
      <c r="P223" s="44"/>
      <c r="Q223" s="44"/>
      <c r="R223" s="58">
        <f t="shared" si="0"/>
        <v>50.27599500000001</v>
      </c>
      <c r="S223" s="58"/>
      <c r="T223" s="58"/>
      <c r="U223" s="58">
        <f t="shared" si="1"/>
        <v>50.27599500000001</v>
      </c>
      <c r="V223" s="58"/>
      <c r="W223" s="58"/>
    </row>
    <row r="224" spans="1:23" ht="12.75">
      <c r="A224" s="55"/>
      <c r="B224" s="45" t="s">
        <v>219</v>
      </c>
      <c r="C224" s="45"/>
      <c r="D224" s="45"/>
      <c r="E224" s="45"/>
      <c r="F224" s="45"/>
      <c r="G224" s="45"/>
      <c r="H224" s="45"/>
      <c r="I224" s="45"/>
      <c r="J224" s="45"/>
      <c r="K224" s="44">
        <v>0.36</v>
      </c>
      <c r="L224" s="44"/>
      <c r="M224" s="44"/>
      <c r="N224" s="44"/>
      <c r="O224" s="44">
        <f>18*6.65</f>
        <v>119.7</v>
      </c>
      <c r="P224" s="44"/>
      <c r="Q224" s="44"/>
      <c r="R224" s="58">
        <f t="shared" si="0"/>
        <v>43.092</v>
      </c>
      <c r="S224" s="58"/>
      <c r="T224" s="58"/>
      <c r="U224" s="58">
        <f t="shared" si="1"/>
        <v>43.092</v>
      </c>
      <c r="V224" s="58"/>
      <c r="W224" s="58"/>
    </row>
    <row r="225" spans="1:23" ht="12.75" customHeight="1" hidden="1">
      <c r="A225" s="56"/>
      <c r="B225" s="59"/>
      <c r="C225" s="59"/>
      <c r="D225" s="59"/>
      <c r="E225" s="59"/>
      <c r="F225" s="59"/>
      <c r="G225" s="59"/>
      <c r="H225" s="59"/>
      <c r="I225" s="59"/>
      <c r="J225" s="59"/>
      <c r="K225" s="60"/>
      <c r="L225" s="60"/>
      <c r="M225" s="60"/>
      <c r="N225" s="60"/>
      <c r="O225" s="60"/>
      <c r="P225" s="60"/>
      <c r="Q225" s="60"/>
      <c r="R225" s="58">
        <f t="shared" si="0"/>
        <v>0</v>
      </c>
      <c r="S225" s="58"/>
      <c r="T225" s="58"/>
      <c r="U225" s="61"/>
      <c r="V225" s="61"/>
      <c r="W225" s="61"/>
    </row>
    <row r="226" spans="1:23" ht="12.75">
      <c r="A226" s="3"/>
      <c r="B226" s="62" t="s">
        <v>49</v>
      </c>
      <c r="C226" s="62"/>
      <c r="D226" s="62"/>
      <c r="E226" s="62"/>
      <c r="F226" s="62"/>
      <c r="G226" s="62"/>
      <c r="H226" s="62"/>
      <c r="I226" s="62"/>
      <c r="J226" s="62"/>
      <c r="K226" s="63">
        <f>SUM(K214:N224)</f>
        <v>6.7</v>
      </c>
      <c r="L226" s="43"/>
      <c r="M226" s="43"/>
      <c r="N226" s="43"/>
      <c r="O226" s="43" t="s">
        <v>53</v>
      </c>
      <c r="P226" s="43"/>
      <c r="Q226" s="43"/>
      <c r="R226" s="63">
        <f>SUM(R214:T224)</f>
        <v>1086.6645300000002</v>
      </c>
      <c r="S226" s="43"/>
      <c r="T226" s="43"/>
      <c r="U226" s="63">
        <f>SUM(U214:W224)</f>
        <v>1086.6645300000002</v>
      </c>
      <c r="V226" s="43"/>
      <c r="W226" s="43"/>
    </row>
    <row r="227" spans="1:23" ht="20.25" customHeight="1">
      <c r="A227" s="2">
        <v>2</v>
      </c>
      <c r="B227" s="45" t="s">
        <v>31</v>
      </c>
      <c r="C227" s="45"/>
      <c r="D227" s="45"/>
      <c r="E227" s="45"/>
      <c r="F227" s="45"/>
      <c r="G227" s="45"/>
      <c r="H227" s="45"/>
      <c r="I227" s="45"/>
      <c r="J227" s="45"/>
      <c r="K227" s="30" t="s">
        <v>53</v>
      </c>
      <c r="L227" s="30"/>
      <c r="M227" s="30"/>
      <c r="N227" s="30"/>
      <c r="O227" s="30" t="s">
        <v>53</v>
      </c>
      <c r="P227" s="30"/>
      <c r="Q227" s="30"/>
      <c r="R227" s="44">
        <f>R226*$S$7</f>
        <v>85.84649787000002</v>
      </c>
      <c r="S227" s="44"/>
      <c r="T227" s="44"/>
      <c r="U227" s="44">
        <f>U226*$S$7</f>
        <v>85.84649787000002</v>
      </c>
      <c r="V227" s="44"/>
      <c r="W227" s="44"/>
    </row>
    <row r="228" spans="1:23" ht="12.75">
      <c r="A228" s="3"/>
      <c r="B228" s="62" t="s">
        <v>50</v>
      </c>
      <c r="C228" s="62"/>
      <c r="D228" s="62"/>
      <c r="E228" s="62"/>
      <c r="F228" s="62"/>
      <c r="G228" s="62"/>
      <c r="H228" s="62"/>
      <c r="I228" s="62"/>
      <c r="J228" s="62"/>
      <c r="K228" s="43" t="s">
        <v>53</v>
      </c>
      <c r="L228" s="43"/>
      <c r="M228" s="43"/>
      <c r="N228" s="43"/>
      <c r="O228" s="43" t="s">
        <v>53</v>
      </c>
      <c r="P228" s="43"/>
      <c r="Q228" s="43"/>
      <c r="R228" s="63">
        <f>R226+R227</f>
        <v>1172.5110278700004</v>
      </c>
      <c r="S228" s="43"/>
      <c r="T228" s="43"/>
      <c r="U228" s="63">
        <f>U226+U227</f>
        <v>1172.5110278700004</v>
      </c>
      <c r="V228" s="43"/>
      <c r="W228" s="43"/>
    </row>
    <row r="229" spans="1:23" ht="28.5" customHeight="1">
      <c r="A229" s="2">
        <v>3</v>
      </c>
      <c r="B229" s="45" t="s">
        <v>51</v>
      </c>
      <c r="C229" s="45"/>
      <c r="D229" s="45"/>
      <c r="E229" s="45"/>
      <c r="F229" s="45"/>
      <c r="G229" s="45"/>
      <c r="H229" s="45"/>
      <c r="I229" s="45"/>
      <c r="J229" s="45"/>
      <c r="K229" s="30" t="s">
        <v>53</v>
      </c>
      <c r="L229" s="30"/>
      <c r="M229" s="30"/>
      <c r="N229" s="30"/>
      <c r="O229" s="30" t="s">
        <v>53</v>
      </c>
      <c r="P229" s="30"/>
      <c r="Q229" s="30"/>
      <c r="R229" s="44">
        <f>R228*$S$8</f>
        <v>433.82908031190016</v>
      </c>
      <c r="S229" s="44"/>
      <c r="T229" s="44"/>
      <c r="U229" s="44">
        <f>U228*$S$8</f>
        <v>433.82908031190016</v>
      </c>
      <c r="V229" s="44"/>
      <c r="W229" s="44"/>
    </row>
    <row r="230" spans="1:23" ht="12.75">
      <c r="A230" s="3"/>
      <c r="B230" s="62" t="s">
        <v>52</v>
      </c>
      <c r="C230" s="62"/>
      <c r="D230" s="62"/>
      <c r="E230" s="62"/>
      <c r="F230" s="62"/>
      <c r="G230" s="62"/>
      <c r="H230" s="62"/>
      <c r="I230" s="62"/>
      <c r="J230" s="62"/>
      <c r="K230" s="43" t="s">
        <v>53</v>
      </c>
      <c r="L230" s="43"/>
      <c r="M230" s="43"/>
      <c r="N230" s="43"/>
      <c r="O230" s="43" t="s">
        <v>53</v>
      </c>
      <c r="P230" s="43"/>
      <c r="Q230" s="43"/>
      <c r="R230" s="63">
        <f>R228+R229</f>
        <v>1606.3401081819006</v>
      </c>
      <c r="S230" s="43"/>
      <c r="T230" s="43"/>
      <c r="U230" s="63">
        <f>U228+U229</f>
        <v>1606.3401081819006</v>
      </c>
      <c r="V230" s="43"/>
      <c r="W230" s="43"/>
    </row>
    <row r="231" ht="10.5" customHeight="1"/>
    <row r="232" spans="1:23" ht="12.75">
      <c r="A232" s="42" t="s">
        <v>39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</row>
    <row r="233" spans="1:23" ht="12.75">
      <c r="A233" s="42" t="s">
        <v>56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</row>
    <row r="234" spans="1:23" ht="12.75">
      <c r="A234" s="42" t="s">
        <v>220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</row>
    <row r="235" spans="1:23" ht="12" customHeight="1">
      <c r="A235" s="42" t="s">
        <v>211</v>
      </c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</row>
    <row r="236" spans="1:23" ht="12.75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>
      <c r="A237" s="30" t="s">
        <v>41</v>
      </c>
      <c r="B237" s="30" t="s">
        <v>63</v>
      </c>
      <c r="C237" s="30"/>
      <c r="D237" s="30"/>
      <c r="E237" s="30"/>
      <c r="F237" s="30"/>
      <c r="G237" s="30"/>
      <c r="H237" s="30"/>
      <c r="I237" s="30"/>
      <c r="J237" s="30"/>
      <c r="K237" s="30" t="s">
        <v>62</v>
      </c>
      <c r="L237" s="30"/>
      <c r="M237" s="30" t="s">
        <v>61</v>
      </c>
      <c r="N237" s="30"/>
      <c r="O237" s="30" t="s">
        <v>60</v>
      </c>
      <c r="P237" s="30"/>
      <c r="Q237" s="30"/>
      <c r="R237" s="30" t="s">
        <v>44</v>
      </c>
      <c r="S237" s="30"/>
      <c r="T237" s="30"/>
      <c r="U237" s="30"/>
      <c r="V237" s="30"/>
      <c r="W237" s="30"/>
    </row>
    <row r="238" spans="1:23" ht="38.2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 t="s">
        <v>58</v>
      </c>
      <c r="S238" s="30"/>
      <c r="T238" s="30"/>
      <c r="U238" s="30" t="s">
        <v>59</v>
      </c>
      <c r="V238" s="30"/>
      <c r="W238" s="30"/>
    </row>
    <row r="239" spans="1:23" ht="12.75">
      <c r="A239" s="5">
        <v>1</v>
      </c>
      <c r="B239" s="64">
        <v>2</v>
      </c>
      <c r="C239" s="64"/>
      <c r="D239" s="64"/>
      <c r="E239" s="64"/>
      <c r="F239" s="64"/>
      <c r="G239" s="64"/>
      <c r="H239" s="64"/>
      <c r="I239" s="64"/>
      <c r="J239" s="64"/>
      <c r="K239" s="64">
        <v>3</v>
      </c>
      <c r="L239" s="64"/>
      <c r="M239" s="64">
        <v>4</v>
      </c>
      <c r="N239" s="64"/>
      <c r="O239" s="64">
        <v>5</v>
      </c>
      <c r="P239" s="64"/>
      <c r="Q239" s="64"/>
      <c r="R239" s="64">
        <v>6</v>
      </c>
      <c r="S239" s="64"/>
      <c r="T239" s="64"/>
      <c r="U239" s="64">
        <v>7</v>
      </c>
      <c r="V239" s="64"/>
      <c r="W239" s="64"/>
    </row>
    <row r="240" spans="1:23" ht="12.75">
      <c r="A240" s="2">
        <v>1</v>
      </c>
      <c r="B240" s="45" t="s">
        <v>138</v>
      </c>
      <c r="C240" s="45"/>
      <c r="D240" s="45"/>
      <c r="E240" s="45"/>
      <c r="F240" s="45"/>
      <c r="G240" s="45"/>
      <c r="H240" s="45"/>
      <c r="I240" s="45"/>
      <c r="J240" s="45"/>
      <c r="K240" s="30" t="s">
        <v>64</v>
      </c>
      <c r="L240" s="30"/>
      <c r="M240" s="44">
        <v>1</v>
      </c>
      <c r="N240" s="44"/>
      <c r="O240" s="44">
        <v>12.7</v>
      </c>
      <c r="P240" s="44"/>
      <c r="Q240" s="44"/>
      <c r="R240" s="44">
        <f>M240*O240</f>
        <v>12.7</v>
      </c>
      <c r="S240" s="44"/>
      <c r="T240" s="44"/>
      <c r="U240" s="44">
        <f>R240*$S$11</f>
        <v>15.875</v>
      </c>
      <c r="V240" s="44"/>
      <c r="W240" s="44"/>
    </row>
    <row r="241" spans="1:23" ht="27.75" customHeight="1">
      <c r="A241" s="2">
        <v>2</v>
      </c>
      <c r="B241" s="45" t="s">
        <v>79</v>
      </c>
      <c r="C241" s="45"/>
      <c r="D241" s="45"/>
      <c r="E241" s="45"/>
      <c r="F241" s="45"/>
      <c r="G241" s="45"/>
      <c r="H241" s="45"/>
      <c r="I241" s="45"/>
      <c r="J241" s="45"/>
      <c r="K241" s="30" t="s">
        <v>88</v>
      </c>
      <c r="L241" s="30"/>
      <c r="M241" s="44">
        <v>0.3</v>
      </c>
      <c r="N241" s="44"/>
      <c r="O241" s="44">
        <v>147.1</v>
      </c>
      <c r="P241" s="44"/>
      <c r="Q241" s="44"/>
      <c r="R241" s="44">
        <f aca="true" t="shared" si="2" ref="R241:R250">M241*O241</f>
        <v>44.129999999999995</v>
      </c>
      <c r="S241" s="44"/>
      <c r="T241" s="44"/>
      <c r="U241" s="44">
        <f aca="true" t="shared" si="3" ref="U241:U250">R241*$S$11</f>
        <v>55.162499999999994</v>
      </c>
      <c r="V241" s="44"/>
      <c r="W241" s="44"/>
    </row>
    <row r="242" spans="1:23" ht="12.75">
      <c r="A242" s="2">
        <v>3</v>
      </c>
      <c r="B242" s="45" t="s">
        <v>75</v>
      </c>
      <c r="C242" s="45"/>
      <c r="D242" s="45"/>
      <c r="E242" s="45"/>
      <c r="F242" s="45"/>
      <c r="G242" s="45"/>
      <c r="H242" s="45"/>
      <c r="I242" s="45"/>
      <c r="J242" s="45"/>
      <c r="K242" s="30" t="s">
        <v>76</v>
      </c>
      <c r="L242" s="30"/>
      <c r="M242" s="44">
        <v>0.2</v>
      </c>
      <c r="N242" s="44"/>
      <c r="O242" s="44">
        <v>10.9</v>
      </c>
      <c r="P242" s="44"/>
      <c r="Q242" s="44"/>
      <c r="R242" s="44">
        <f t="shared" si="2"/>
        <v>2.18</v>
      </c>
      <c r="S242" s="44"/>
      <c r="T242" s="44"/>
      <c r="U242" s="44">
        <f t="shared" si="3"/>
        <v>2.725</v>
      </c>
      <c r="V242" s="44"/>
      <c r="W242" s="44"/>
    </row>
    <row r="243" spans="1:23" ht="27.75" customHeight="1">
      <c r="A243" s="2">
        <v>4</v>
      </c>
      <c r="B243" s="45" t="s">
        <v>80</v>
      </c>
      <c r="C243" s="45"/>
      <c r="D243" s="45"/>
      <c r="E243" s="45"/>
      <c r="F243" s="45"/>
      <c r="G243" s="45"/>
      <c r="H243" s="45"/>
      <c r="I243" s="45"/>
      <c r="J243" s="45"/>
      <c r="K243" s="30" t="s">
        <v>89</v>
      </c>
      <c r="L243" s="30"/>
      <c r="M243" s="44">
        <v>0.3</v>
      </c>
      <c r="N243" s="44"/>
      <c r="O243" s="44">
        <v>67.7</v>
      </c>
      <c r="P243" s="44"/>
      <c r="Q243" s="44"/>
      <c r="R243" s="44">
        <f t="shared" si="2"/>
        <v>20.31</v>
      </c>
      <c r="S243" s="44"/>
      <c r="T243" s="44"/>
      <c r="U243" s="44">
        <f t="shared" si="3"/>
        <v>25.3875</v>
      </c>
      <c r="V243" s="44"/>
      <c r="W243" s="44"/>
    </row>
    <row r="244" spans="1:23" ht="26.25" customHeight="1">
      <c r="A244" s="2">
        <v>5</v>
      </c>
      <c r="B244" s="45" t="s">
        <v>81</v>
      </c>
      <c r="C244" s="45"/>
      <c r="D244" s="45"/>
      <c r="E244" s="45"/>
      <c r="F244" s="45"/>
      <c r="G244" s="45"/>
      <c r="H244" s="45"/>
      <c r="I244" s="45"/>
      <c r="J244" s="45"/>
      <c r="K244" s="30" t="s">
        <v>23</v>
      </c>
      <c r="L244" s="30"/>
      <c r="M244" s="44">
        <v>0.1</v>
      </c>
      <c r="N244" s="44"/>
      <c r="O244" s="44">
        <v>150</v>
      </c>
      <c r="P244" s="44"/>
      <c r="Q244" s="44"/>
      <c r="R244" s="44">
        <f t="shared" si="2"/>
        <v>15</v>
      </c>
      <c r="S244" s="44"/>
      <c r="T244" s="44"/>
      <c r="U244" s="44">
        <f t="shared" si="3"/>
        <v>18.75</v>
      </c>
      <c r="V244" s="44"/>
      <c r="W244" s="44"/>
    </row>
    <row r="245" spans="1:23" ht="12.75">
      <c r="A245" s="2">
        <v>6</v>
      </c>
      <c r="B245" s="45" t="s">
        <v>100</v>
      </c>
      <c r="C245" s="45"/>
      <c r="D245" s="45"/>
      <c r="E245" s="45"/>
      <c r="F245" s="45"/>
      <c r="G245" s="45"/>
      <c r="H245" s="45"/>
      <c r="I245" s="45"/>
      <c r="J245" s="45"/>
      <c r="K245" s="30" t="s">
        <v>64</v>
      </c>
      <c r="L245" s="30"/>
      <c r="M245" s="44">
        <v>12</v>
      </c>
      <c r="N245" s="44"/>
      <c r="O245" s="44">
        <v>49.8</v>
      </c>
      <c r="P245" s="44"/>
      <c r="Q245" s="44"/>
      <c r="R245" s="44">
        <f t="shared" si="2"/>
        <v>597.5999999999999</v>
      </c>
      <c r="S245" s="44"/>
      <c r="T245" s="44"/>
      <c r="U245" s="44">
        <f t="shared" si="3"/>
        <v>746.9999999999999</v>
      </c>
      <c r="V245" s="44"/>
      <c r="W245" s="44"/>
    </row>
    <row r="246" spans="1:23" ht="12.75">
      <c r="A246" s="2">
        <v>7</v>
      </c>
      <c r="B246" s="45" t="s">
        <v>85</v>
      </c>
      <c r="C246" s="45"/>
      <c r="D246" s="45"/>
      <c r="E246" s="45"/>
      <c r="F246" s="45"/>
      <c r="G246" s="45"/>
      <c r="H246" s="45"/>
      <c r="I246" s="45"/>
      <c r="J246" s="45"/>
      <c r="K246" s="30" t="s">
        <v>76</v>
      </c>
      <c r="L246" s="30"/>
      <c r="M246" s="44">
        <v>0.5</v>
      </c>
      <c r="N246" s="44"/>
      <c r="O246" s="44">
        <v>50</v>
      </c>
      <c r="P246" s="44"/>
      <c r="Q246" s="44"/>
      <c r="R246" s="44">
        <f t="shared" si="2"/>
        <v>25</v>
      </c>
      <c r="S246" s="44"/>
      <c r="T246" s="44"/>
      <c r="U246" s="44">
        <f t="shared" si="3"/>
        <v>31.25</v>
      </c>
      <c r="V246" s="44"/>
      <c r="W246" s="44"/>
    </row>
    <row r="247" spans="1:23" ht="12.75">
      <c r="A247" s="2">
        <v>8</v>
      </c>
      <c r="B247" s="45" t="s">
        <v>148</v>
      </c>
      <c r="C247" s="45"/>
      <c r="D247" s="45"/>
      <c r="E247" s="45"/>
      <c r="F247" s="45"/>
      <c r="G247" s="45"/>
      <c r="H247" s="45"/>
      <c r="I247" s="45"/>
      <c r="J247" s="45"/>
      <c r="K247" s="30" t="s">
        <v>76</v>
      </c>
      <c r="L247" s="30"/>
      <c r="M247" s="44">
        <v>0.4</v>
      </c>
      <c r="N247" s="44"/>
      <c r="O247" s="44">
        <v>12.3</v>
      </c>
      <c r="P247" s="44"/>
      <c r="Q247" s="44"/>
      <c r="R247" s="44">
        <f t="shared" si="2"/>
        <v>4.920000000000001</v>
      </c>
      <c r="S247" s="44"/>
      <c r="T247" s="44"/>
      <c r="U247" s="44">
        <f t="shared" si="3"/>
        <v>6.150000000000001</v>
      </c>
      <c r="V247" s="44"/>
      <c r="W247" s="44"/>
    </row>
    <row r="248" spans="1:23" ht="12.75">
      <c r="A248" s="2">
        <v>9</v>
      </c>
      <c r="B248" s="45" t="s">
        <v>221</v>
      </c>
      <c r="C248" s="45"/>
      <c r="D248" s="45"/>
      <c r="E248" s="45"/>
      <c r="F248" s="45"/>
      <c r="G248" s="45"/>
      <c r="H248" s="45"/>
      <c r="I248" s="45"/>
      <c r="J248" s="45"/>
      <c r="K248" s="30" t="s">
        <v>90</v>
      </c>
      <c r="L248" s="30"/>
      <c r="M248" s="44">
        <v>1.5</v>
      </c>
      <c r="N248" s="44"/>
      <c r="O248" s="44">
        <v>6</v>
      </c>
      <c r="P248" s="44"/>
      <c r="Q248" s="44"/>
      <c r="R248" s="44">
        <f t="shared" si="2"/>
        <v>9</v>
      </c>
      <c r="S248" s="44"/>
      <c r="T248" s="44"/>
      <c r="U248" s="44">
        <f t="shared" si="3"/>
        <v>11.25</v>
      </c>
      <c r="V248" s="44"/>
      <c r="W248" s="44"/>
    </row>
    <row r="249" spans="1:23" ht="12.75">
      <c r="A249" s="2">
        <v>10</v>
      </c>
      <c r="B249" s="45" t="s">
        <v>222</v>
      </c>
      <c r="C249" s="45"/>
      <c r="D249" s="45"/>
      <c r="E249" s="45"/>
      <c r="F249" s="45"/>
      <c r="G249" s="45"/>
      <c r="H249" s="45"/>
      <c r="I249" s="45"/>
      <c r="J249" s="45"/>
      <c r="K249" s="30" t="s">
        <v>77</v>
      </c>
      <c r="L249" s="30"/>
      <c r="M249" s="44">
        <v>0.2</v>
      </c>
      <c r="N249" s="44"/>
      <c r="O249" s="44">
        <v>30</v>
      </c>
      <c r="P249" s="44"/>
      <c r="Q249" s="44"/>
      <c r="R249" s="44">
        <f t="shared" si="2"/>
        <v>6</v>
      </c>
      <c r="S249" s="44"/>
      <c r="T249" s="44"/>
      <c r="U249" s="44">
        <f t="shared" si="3"/>
        <v>7.5</v>
      </c>
      <c r="V249" s="44"/>
      <c r="W249" s="44"/>
    </row>
    <row r="250" spans="1:23" ht="12.75">
      <c r="A250" s="2">
        <v>11</v>
      </c>
      <c r="B250" s="45" t="s">
        <v>223</v>
      </c>
      <c r="C250" s="45"/>
      <c r="D250" s="45"/>
      <c r="E250" s="45"/>
      <c r="F250" s="45"/>
      <c r="G250" s="45"/>
      <c r="H250" s="45"/>
      <c r="I250" s="45"/>
      <c r="J250" s="45"/>
      <c r="K250" s="30" t="s">
        <v>76</v>
      </c>
      <c r="L250" s="30"/>
      <c r="M250" s="44">
        <v>0.8</v>
      </c>
      <c r="N250" s="44"/>
      <c r="O250" s="44">
        <v>87.8</v>
      </c>
      <c r="P250" s="44"/>
      <c r="Q250" s="44"/>
      <c r="R250" s="44">
        <f t="shared" si="2"/>
        <v>70.24</v>
      </c>
      <c r="S250" s="44"/>
      <c r="T250" s="44"/>
      <c r="U250" s="44">
        <f t="shared" si="3"/>
        <v>87.8</v>
      </c>
      <c r="V250" s="44"/>
      <c r="W250" s="44"/>
    </row>
    <row r="251" spans="1:23" ht="12.75" hidden="1">
      <c r="A251" s="2"/>
      <c r="B251" s="45"/>
      <c r="C251" s="45"/>
      <c r="D251" s="45"/>
      <c r="E251" s="45"/>
      <c r="F251" s="45"/>
      <c r="G251" s="45"/>
      <c r="H251" s="45"/>
      <c r="I251" s="45"/>
      <c r="J251" s="45"/>
      <c r="K251" s="30"/>
      <c r="L251" s="30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</row>
    <row r="252" spans="1:23" ht="26.25" customHeight="1">
      <c r="A252" s="3"/>
      <c r="B252" s="62" t="s">
        <v>165</v>
      </c>
      <c r="C252" s="62"/>
      <c r="D252" s="62"/>
      <c r="E252" s="62"/>
      <c r="F252" s="62"/>
      <c r="G252" s="62"/>
      <c r="H252" s="62"/>
      <c r="I252" s="62"/>
      <c r="J252" s="62"/>
      <c r="K252" s="43"/>
      <c r="L252" s="43"/>
      <c r="M252" s="63"/>
      <c r="N252" s="63"/>
      <c r="O252" s="63"/>
      <c r="P252" s="63"/>
      <c r="Q252" s="63"/>
      <c r="R252" s="44"/>
      <c r="S252" s="44"/>
      <c r="T252" s="44"/>
      <c r="U252" s="44"/>
      <c r="V252" s="44"/>
      <c r="W252" s="44"/>
    </row>
    <row r="253" spans="1:23" ht="12.75">
      <c r="A253" s="2">
        <v>13</v>
      </c>
      <c r="B253" s="45" t="s">
        <v>66</v>
      </c>
      <c r="C253" s="45"/>
      <c r="D253" s="45"/>
      <c r="E253" s="45"/>
      <c r="F253" s="45"/>
      <c r="G253" s="45"/>
      <c r="H253" s="45"/>
      <c r="I253" s="45"/>
      <c r="J253" s="45"/>
      <c r="K253" s="30" t="s">
        <v>64</v>
      </c>
      <c r="L253" s="30"/>
      <c r="M253" s="44">
        <v>2</v>
      </c>
      <c r="N253" s="44"/>
      <c r="O253" s="44">
        <v>4.2</v>
      </c>
      <c r="P253" s="44"/>
      <c r="Q253" s="44"/>
      <c r="R253" s="44">
        <f aca="true" t="shared" si="4" ref="R253:R267">M253*O253</f>
        <v>8.4</v>
      </c>
      <c r="S253" s="44"/>
      <c r="T253" s="44"/>
      <c r="U253" s="44">
        <f aca="true" t="shared" si="5" ref="U253:U267">R253*$S$11</f>
        <v>10.5</v>
      </c>
      <c r="V253" s="44"/>
      <c r="W253" s="44"/>
    </row>
    <row r="254" spans="1:23" ht="29.25" customHeight="1">
      <c r="A254" s="2">
        <v>14</v>
      </c>
      <c r="B254" s="45" t="s">
        <v>67</v>
      </c>
      <c r="C254" s="45"/>
      <c r="D254" s="45"/>
      <c r="E254" s="45"/>
      <c r="F254" s="45"/>
      <c r="G254" s="45"/>
      <c r="H254" s="45"/>
      <c r="I254" s="45"/>
      <c r="J254" s="45"/>
      <c r="K254" s="30" t="s">
        <v>22</v>
      </c>
      <c r="L254" s="30"/>
      <c r="M254" s="44">
        <v>0.25</v>
      </c>
      <c r="N254" s="44"/>
      <c r="O254" s="44">
        <v>15.9</v>
      </c>
      <c r="P254" s="44"/>
      <c r="Q254" s="44"/>
      <c r="R254" s="44">
        <f t="shared" si="4"/>
        <v>3.975</v>
      </c>
      <c r="S254" s="44"/>
      <c r="T254" s="44"/>
      <c r="U254" s="44">
        <f t="shared" si="5"/>
        <v>4.96875</v>
      </c>
      <c r="V254" s="44"/>
      <c r="W254" s="44"/>
    </row>
    <row r="255" spans="1:23" ht="42" customHeight="1">
      <c r="A255" s="2">
        <v>15</v>
      </c>
      <c r="B255" s="45" t="s">
        <v>68</v>
      </c>
      <c r="C255" s="45"/>
      <c r="D255" s="45"/>
      <c r="E255" s="45"/>
      <c r="F255" s="45"/>
      <c r="G255" s="45"/>
      <c r="H255" s="45"/>
      <c r="I255" s="45"/>
      <c r="J255" s="45"/>
      <c r="K255" s="30" t="s">
        <v>73</v>
      </c>
      <c r="L255" s="30"/>
      <c r="M255" s="44">
        <v>1</v>
      </c>
      <c r="N255" s="44"/>
      <c r="O255" s="44">
        <v>86.4</v>
      </c>
      <c r="P255" s="44"/>
      <c r="Q255" s="44"/>
      <c r="R255" s="44">
        <f t="shared" si="4"/>
        <v>86.4</v>
      </c>
      <c r="S255" s="44"/>
      <c r="T255" s="44"/>
      <c r="U255" s="44">
        <f t="shared" si="5"/>
        <v>108</v>
      </c>
      <c r="V255" s="44"/>
      <c r="W255" s="44"/>
    </row>
    <row r="256" spans="1:23" ht="12.75">
      <c r="A256" s="2">
        <v>16</v>
      </c>
      <c r="B256" s="45" t="s">
        <v>69</v>
      </c>
      <c r="C256" s="45"/>
      <c r="D256" s="45"/>
      <c r="E256" s="45"/>
      <c r="F256" s="45"/>
      <c r="G256" s="45"/>
      <c r="H256" s="45"/>
      <c r="I256" s="45"/>
      <c r="J256" s="45"/>
      <c r="K256" s="30" t="s">
        <v>74</v>
      </c>
      <c r="L256" s="30"/>
      <c r="M256" s="44">
        <v>2</v>
      </c>
      <c r="N256" s="44"/>
      <c r="O256" s="44">
        <v>8</v>
      </c>
      <c r="P256" s="44"/>
      <c r="Q256" s="44"/>
      <c r="R256" s="44">
        <f t="shared" si="4"/>
        <v>16</v>
      </c>
      <c r="S256" s="44"/>
      <c r="T256" s="44"/>
      <c r="U256" s="44">
        <f t="shared" si="5"/>
        <v>20</v>
      </c>
      <c r="V256" s="44"/>
      <c r="W256" s="44"/>
    </row>
    <row r="257" spans="1:23" ht="12.75">
      <c r="A257" s="2">
        <v>17</v>
      </c>
      <c r="B257" s="45" t="s">
        <v>82</v>
      </c>
      <c r="C257" s="45"/>
      <c r="D257" s="45"/>
      <c r="E257" s="45"/>
      <c r="F257" s="45"/>
      <c r="G257" s="45"/>
      <c r="H257" s="45"/>
      <c r="I257" s="45"/>
      <c r="J257" s="45"/>
      <c r="K257" s="30" t="s">
        <v>74</v>
      </c>
      <c r="L257" s="30"/>
      <c r="M257" s="44">
        <v>1</v>
      </c>
      <c r="N257" s="44"/>
      <c r="O257" s="44">
        <v>5</v>
      </c>
      <c r="P257" s="44"/>
      <c r="Q257" s="44"/>
      <c r="R257" s="44">
        <f t="shared" si="4"/>
        <v>5</v>
      </c>
      <c r="S257" s="44"/>
      <c r="T257" s="44"/>
      <c r="U257" s="44">
        <f t="shared" si="5"/>
        <v>6.25</v>
      </c>
      <c r="V257" s="44"/>
      <c r="W257" s="44"/>
    </row>
    <row r="258" spans="1:23" ht="12.75">
      <c r="A258" s="2">
        <v>18</v>
      </c>
      <c r="B258" s="45" t="s">
        <v>19</v>
      </c>
      <c r="C258" s="45"/>
      <c r="D258" s="45"/>
      <c r="E258" s="45"/>
      <c r="F258" s="45"/>
      <c r="G258" s="45"/>
      <c r="H258" s="45"/>
      <c r="I258" s="45"/>
      <c r="J258" s="45"/>
      <c r="K258" s="30" t="s">
        <v>64</v>
      </c>
      <c r="L258" s="30"/>
      <c r="M258" s="44">
        <v>2</v>
      </c>
      <c r="N258" s="44"/>
      <c r="O258" s="44">
        <v>6.3</v>
      </c>
      <c r="P258" s="44"/>
      <c r="Q258" s="44"/>
      <c r="R258" s="44">
        <f t="shared" si="4"/>
        <v>12.6</v>
      </c>
      <c r="S258" s="44"/>
      <c r="T258" s="44"/>
      <c r="U258" s="44">
        <f t="shared" si="5"/>
        <v>15.75</v>
      </c>
      <c r="V258" s="44"/>
      <c r="W258" s="44"/>
    </row>
    <row r="259" spans="1:23" ht="12.75">
      <c r="A259" s="2">
        <v>19</v>
      </c>
      <c r="B259" s="45" t="s">
        <v>70</v>
      </c>
      <c r="C259" s="45"/>
      <c r="D259" s="45"/>
      <c r="E259" s="45"/>
      <c r="F259" s="45"/>
      <c r="G259" s="45"/>
      <c r="H259" s="45"/>
      <c r="I259" s="45"/>
      <c r="J259" s="45"/>
      <c r="K259" s="30" t="s">
        <v>64</v>
      </c>
      <c r="L259" s="30"/>
      <c r="M259" s="44">
        <v>1</v>
      </c>
      <c r="N259" s="44"/>
      <c r="O259" s="44">
        <v>7.3</v>
      </c>
      <c r="P259" s="44"/>
      <c r="Q259" s="44"/>
      <c r="R259" s="44">
        <f t="shared" si="4"/>
        <v>7.3</v>
      </c>
      <c r="S259" s="44"/>
      <c r="T259" s="44"/>
      <c r="U259" s="44">
        <f t="shared" si="5"/>
        <v>9.125</v>
      </c>
      <c r="V259" s="44"/>
      <c r="W259" s="44"/>
    </row>
    <row r="260" spans="1:23" ht="12.75">
      <c r="A260" s="2">
        <v>20</v>
      </c>
      <c r="B260" s="45" t="s">
        <v>71</v>
      </c>
      <c r="C260" s="45"/>
      <c r="D260" s="45"/>
      <c r="E260" s="45"/>
      <c r="F260" s="45"/>
      <c r="G260" s="45"/>
      <c r="H260" s="45"/>
      <c r="I260" s="45"/>
      <c r="J260" s="45"/>
      <c r="K260" s="30" t="s">
        <v>64</v>
      </c>
      <c r="L260" s="30"/>
      <c r="M260" s="44">
        <v>5</v>
      </c>
      <c r="N260" s="44"/>
      <c r="O260" s="44">
        <v>5.6</v>
      </c>
      <c r="P260" s="44"/>
      <c r="Q260" s="44"/>
      <c r="R260" s="44">
        <f t="shared" si="4"/>
        <v>28</v>
      </c>
      <c r="S260" s="44"/>
      <c r="T260" s="44"/>
      <c r="U260" s="44">
        <f t="shared" si="5"/>
        <v>35</v>
      </c>
      <c r="V260" s="44"/>
      <c r="W260" s="44"/>
    </row>
    <row r="261" spans="1:23" ht="12.75">
      <c r="A261" s="2">
        <v>21</v>
      </c>
      <c r="B261" s="45" t="s">
        <v>20</v>
      </c>
      <c r="C261" s="45"/>
      <c r="D261" s="45"/>
      <c r="E261" s="45"/>
      <c r="F261" s="45"/>
      <c r="G261" s="45"/>
      <c r="H261" s="45"/>
      <c r="I261" s="45"/>
      <c r="J261" s="45"/>
      <c r="K261" s="30" t="s">
        <v>65</v>
      </c>
      <c r="L261" s="30"/>
      <c r="M261" s="44">
        <v>0.5</v>
      </c>
      <c r="N261" s="44"/>
      <c r="O261" s="44">
        <v>6.3</v>
      </c>
      <c r="P261" s="44"/>
      <c r="Q261" s="44"/>
      <c r="R261" s="44">
        <f t="shared" si="4"/>
        <v>3.15</v>
      </c>
      <c r="S261" s="44"/>
      <c r="T261" s="44"/>
      <c r="U261" s="44">
        <f t="shared" si="5"/>
        <v>3.9375</v>
      </c>
      <c r="V261" s="44"/>
      <c r="W261" s="44"/>
    </row>
    <row r="262" spans="1:23" ht="12.75">
      <c r="A262" s="2">
        <v>22</v>
      </c>
      <c r="B262" s="45" t="s">
        <v>84</v>
      </c>
      <c r="C262" s="45"/>
      <c r="D262" s="45"/>
      <c r="E262" s="45"/>
      <c r="F262" s="45"/>
      <c r="G262" s="45"/>
      <c r="H262" s="45"/>
      <c r="I262" s="45"/>
      <c r="J262" s="45"/>
      <c r="K262" s="30" t="s">
        <v>65</v>
      </c>
      <c r="L262" s="30"/>
      <c r="M262" s="44">
        <v>0.5</v>
      </c>
      <c r="N262" s="44"/>
      <c r="O262" s="44">
        <v>7.7</v>
      </c>
      <c r="P262" s="44"/>
      <c r="Q262" s="44"/>
      <c r="R262" s="44">
        <f t="shared" si="4"/>
        <v>3.85</v>
      </c>
      <c r="S262" s="44"/>
      <c r="T262" s="44"/>
      <c r="U262" s="44">
        <f t="shared" si="5"/>
        <v>4.8125</v>
      </c>
      <c r="V262" s="44"/>
      <c r="W262" s="44"/>
    </row>
    <row r="263" spans="1:23" ht="12.75">
      <c r="A263" s="2">
        <v>23</v>
      </c>
      <c r="B263" s="45" t="s">
        <v>166</v>
      </c>
      <c r="C263" s="45"/>
      <c r="D263" s="45"/>
      <c r="E263" s="45"/>
      <c r="F263" s="45"/>
      <c r="G263" s="45"/>
      <c r="H263" s="45"/>
      <c r="I263" s="45"/>
      <c r="J263" s="45"/>
      <c r="K263" s="30" t="s">
        <v>64</v>
      </c>
      <c r="L263" s="30"/>
      <c r="M263" s="44">
        <v>3</v>
      </c>
      <c r="N263" s="44"/>
      <c r="O263" s="44">
        <v>5.5</v>
      </c>
      <c r="P263" s="44"/>
      <c r="Q263" s="44"/>
      <c r="R263" s="44">
        <f t="shared" si="4"/>
        <v>16.5</v>
      </c>
      <c r="S263" s="44"/>
      <c r="T263" s="44"/>
      <c r="U263" s="44">
        <f t="shared" si="5"/>
        <v>20.625</v>
      </c>
      <c r="V263" s="44"/>
      <c r="W263" s="44"/>
    </row>
    <row r="264" spans="1:23" ht="12.75">
      <c r="A264" s="2">
        <v>24</v>
      </c>
      <c r="B264" s="45" t="s">
        <v>72</v>
      </c>
      <c r="C264" s="45"/>
      <c r="D264" s="45"/>
      <c r="E264" s="45"/>
      <c r="F264" s="45"/>
      <c r="G264" s="45"/>
      <c r="H264" s="45"/>
      <c r="I264" s="45"/>
      <c r="J264" s="45"/>
      <c r="K264" s="30" t="s">
        <v>64</v>
      </c>
      <c r="L264" s="30"/>
      <c r="M264" s="44">
        <v>3</v>
      </c>
      <c r="N264" s="44"/>
      <c r="O264" s="44">
        <v>1.3</v>
      </c>
      <c r="P264" s="44"/>
      <c r="Q264" s="44"/>
      <c r="R264" s="44">
        <f t="shared" si="4"/>
        <v>3.9000000000000004</v>
      </c>
      <c r="S264" s="44"/>
      <c r="T264" s="44"/>
      <c r="U264" s="44">
        <f t="shared" si="5"/>
        <v>4.875</v>
      </c>
      <c r="V264" s="44"/>
      <c r="W264" s="44"/>
    </row>
    <row r="265" spans="1:23" ht="12.75">
      <c r="A265" s="2">
        <v>25</v>
      </c>
      <c r="B265" s="45" t="s">
        <v>86</v>
      </c>
      <c r="C265" s="45"/>
      <c r="D265" s="45"/>
      <c r="E265" s="45"/>
      <c r="F265" s="45"/>
      <c r="G265" s="45"/>
      <c r="H265" s="45"/>
      <c r="I265" s="45"/>
      <c r="J265" s="45"/>
      <c r="K265" s="30" t="s">
        <v>24</v>
      </c>
      <c r="L265" s="30"/>
      <c r="M265" s="44">
        <v>0.5</v>
      </c>
      <c r="N265" s="44"/>
      <c r="O265" s="44">
        <v>7.7</v>
      </c>
      <c r="P265" s="44"/>
      <c r="Q265" s="44"/>
      <c r="R265" s="44">
        <f t="shared" si="4"/>
        <v>3.85</v>
      </c>
      <c r="S265" s="44"/>
      <c r="T265" s="44"/>
      <c r="U265" s="44">
        <f t="shared" si="5"/>
        <v>4.8125</v>
      </c>
      <c r="V265" s="44"/>
      <c r="W265" s="44"/>
    </row>
    <row r="266" spans="1:23" ht="12.75">
      <c r="A266" s="2">
        <v>26</v>
      </c>
      <c r="B266" s="45" t="s">
        <v>87</v>
      </c>
      <c r="C266" s="45"/>
      <c r="D266" s="45"/>
      <c r="E266" s="45"/>
      <c r="F266" s="45"/>
      <c r="G266" s="45"/>
      <c r="H266" s="45"/>
      <c r="I266" s="45"/>
      <c r="J266" s="45"/>
      <c r="K266" s="30" t="s">
        <v>64</v>
      </c>
      <c r="L266" s="30"/>
      <c r="M266" s="44">
        <v>1</v>
      </c>
      <c r="N266" s="44"/>
      <c r="O266" s="44">
        <v>7.4</v>
      </c>
      <c r="P266" s="44"/>
      <c r="Q266" s="44"/>
      <c r="R266" s="44">
        <f t="shared" si="4"/>
        <v>7.4</v>
      </c>
      <c r="S266" s="44"/>
      <c r="T266" s="44"/>
      <c r="U266" s="44">
        <f t="shared" si="5"/>
        <v>9.25</v>
      </c>
      <c r="V266" s="44"/>
      <c r="W266" s="44"/>
    </row>
    <row r="267" spans="1:23" ht="12.75">
      <c r="A267" s="2">
        <v>27</v>
      </c>
      <c r="B267" s="45" t="s">
        <v>167</v>
      </c>
      <c r="C267" s="45"/>
      <c r="D267" s="45"/>
      <c r="E267" s="45"/>
      <c r="F267" s="45"/>
      <c r="G267" s="45"/>
      <c r="H267" s="45"/>
      <c r="I267" s="45"/>
      <c r="J267" s="45"/>
      <c r="K267" s="30" t="s">
        <v>64</v>
      </c>
      <c r="L267" s="30"/>
      <c r="M267" s="44">
        <v>10</v>
      </c>
      <c r="N267" s="44"/>
      <c r="O267" s="44">
        <v>1.7</v>
      </c>
      <c r="P267" s="44"/>
      <c r="Q267" s="44"/>
      <c r="R267" s="44">
        <f t="shared" si="4"/>
        <v>17</v>
      </c>
      <c r="S267" s="44"/>
      <c r="T267" s="44"/>
      <c r="U267" s="44">
        <f t="shared" si="5"/>
        <v>21.25</v>
      </c>
      <c r="V267" s="44"/>
      <c r="W267" s="44"/>
    </row>
    <row r="268" spans="1:23" ht="12.75">
      <c r="A268" s="6"/>
      <c r="B268" s="67" t="s">
        <v>52</v>
      </c>
      <c r="C268" s="67"/>
      <c r="D268" s="67"/>
      <c r="E268" s="67"/>
      <c r="F268" s="67"/>
      <c r="G268" s="67"/>
      <c r="H268" s="67"/>
      <c r="I268" s="67"/>
      <c r="J268" s="67"/>
      <c r="K268" s="68"/>
      <c r="L268" s="68"/>
      <c r="M268" s="68" t="s">
        <v>53</v>
      </c>
      <c r="N268" s="68"/>
      <c r="O268" s="69"/>
      <c r="P268" s="68"/>
      <c r="Q268" s="68"/>
      <c r="R268" s="69">
        <f>SUM(R240:T267)</f>
        <v>1030.4049999999997</v>
      </c>
      <c r="S268" s="69"/>
      <c r="T268" s="69"/>
      <c r="U268" s="69">
        <f>SUM(U240:W267)</f>
        <v>1288.00625</v>
      </c>
      <c r="V268" s="69"/>
      <c r="W268" s="69"/>
    </row>
    <row r="270" spans="1:36" ht="12.75">
      <c r="A270" s="14" t="s">
        <v>14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</row>
    <row r="271" spans="1:36" ht="26.25" customHeight="1">
      <c r="A271" s="42" t="s">
        <v>224</v>
      </c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</row>
    <row r="272" spans="1:36" ht="12.75">
      <c r="A272" s="14" t="s">
        <v>225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</row>
    <row r="273" spans="1:36" ht="12.75" hidden="1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80"/>
      <c r="R273" s="80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</row>
    <row r="275" spans="1:25" ht="12.75" customHeight="1">
      <c r="A275" s="30" t="s">
        <v>41</v>
      </c>
      <c r="B275" s="30" t="s">
        <v>6</v>
      </c>
      <c r="C275" s="30"/>
      <c r="D275" s="30"/>
      <c r="E275" s="30"/>
      <c r="F275" s="31" t="s">
        <v>13</v>
      </c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32" t="s">
        <v>52</v>
      </c>
      <c r="W275" s="33"/>
      <c r="X275" s="33"/>
      <c r="Y275" s="34"/>
    </row>
    <row r="276" spans="1:25" ht="76.5" customHeight="1">
      <c r="A276" s="30"/>
      <c r="B276" s="30"/>
      <c r="C276" s="30"/>
      <c r="D276" s="30"/>
      <c r="E276" s="30"/>
      <c r="F276" s="29" t="s">
        <v>7</v>
      </c>
      <c r="G276" s="29"/>
      <c r="H276" s="29" t="s">
        <v>8</v>
      </c>
      <c r="I276" s="29"/>
      <c r="J276" s="38" t="s">
        <v>9</v>
      </c>
      <c r="K276" s="39"/>
      <c r="L276" s="38" t="s">
        <v>227</v>
      </c>
      <c r="M276" s="39"/>
      <c r="N276" s="29" t="s">
        <v>228</v>
      </c>
      <c r="O276" s="29"/>
      <c r="P276" s="29" t="s">
        <v>10</v>
      </c>
      <c r="Q276" s="29"/>
      <c r="R276" s="29" t="s">
        <v>11</v>
      </c>
      <c r="S276" s="29"/>
      <c r="T276" s="29" t="s">
        <v>12</v>
      </c>
      <c r="U276" s="29"/>
      <c r="V276" s="35"/>
      <c r="W276" s="36"/>
      <c r="X276" s="36"/>
      <c r="Y276" s="37"/>
    </row>
    <row r="277" spans="1:25" ht="12.75">
      <c r="A277" s="4">
        <v>1</v>
      </c>
      <c r="B277" s="26">
        <v>2</v>
      </c>
      <c r="C277" s="28"/>
      <c r="D277" s="28"/>
      <c r="E277" s="28"/>
      <c r="F277" s="26">
        <v>3</v>
      </c>
      <c r="G277" s="27"/>
      <c r="H277" s="26">
        <v>4</v>
      </c>
      <c r="I277" s="27"/>
      <c r="J277" s="26">
        <v>5</v>
      </c>
      <c r="K277" s="27"/>
      <c r="L277" s="26">
        <v>6</v>
      </c>
      <c r="M277" s="27"/>
      <c r="N277" s="26">
        <v>7</v>
      </c>
      <c r="O277" s="27"/>
      <c r="P277" s="26">
        <v>8</v>
      </c>
      <c r="Q277" s="27"/>
      <c r="R277" s="26">
        <v>9</v>
      </c>
      <c r="S277" s="27"/>
      <c r="T277" s="26">
        <v>10</v>
      </c>
      <c r="U277" s="28"/>
      <c r="V277" s="26">
        <v>11</v>
      </c>
      <c r="W277" s="28"/>
      <c r="X277" s="28"/>
      <c r="Y277" s="27"/>
    </row>
    <row r="278" spans="1:25" ht="75.75" customHeight="1">
      <c r="A278" s="2">
        <v>1</v>
      </c>
      <c r="B278" s="23" t="s">
        <v>226</v>
      </c>
      <c r="C278" s="24"/>
      <c r="D278" s="24"/>
      <c r="E278" s="25"/>
      <c r="F278" s="18">
        <f>U230</f>
        <v>1606.3401081819006</v>
      </c>
      <c r="G278" s="19"/>
      <c r="H278" s="18">
        <f>U268</f>
        <v>1288.00625</v>
      </c>
      <c r="I278" s="19"/>
      <c r="J278" s="12">
        <v>0</v>
      </c>
      <c r="K278" s="22"/>
      <c r="L278" s="12">
        <v>0</v>
      </c>
      <c r="M278" s="22"/>
      <c r="N278" s="12">
        <f>L278*0.3</f>
        <v>0</v>
      </c>
      <c r="O278" s="22"/>
      <c r="P278" s="18">
        <f>F278+H278+J278+L278+N278</f>
        <v>2894.3463581819005</v>
      </c>
      <c r="Q278" s="19"/>
      <c r="R278" s="18">
        <f>P278*S13</f>
        <v>810.4169802909322</v>
      </c>
      <c r="S278" s="19"/>
      <c r="T278" s="18">
        <f>(P278+R278)*S14</f>
        <v>555.7145007709249</v>
      </c>
      <c r="U278" s="20"/>
      <c r="V278" s="44">
        <f>P278+R278+T278</f>
        <v>4260.477839243757</v>
      </c>
      <c r="W278" s="44"/>
      <c r="X278" s="44"/>
      <c r="Y278" s="44"/>
    </row>
  </sheetData>
  <mergeCells count="1304">
    <mergeCell ref="A1:W1"/>
    <mergeCell ref="A2:W2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5:R15"/>
    <mergeCell ref="S15:W15"/>
    <mergeCell ref="A17:W17"/>
    <mergeCell ref="A18:W18"/>
    <mergeCell ref="A19:W19"/>
    <mergeCell ref="A20:W20"/>
    <mergeCell ref="A22:A24"/>
    <mergeCell ref="B22:J24"/>
    <mergeCell ref="K22:N24"/>
    <mergeCell ref="O22:Q24"/>
    <mergeCell ref="R22:W22"/>
    <mergeCell ref="R23:T24"/>
    <mergeCell ref="U23:W24"/>
    <mergeCell ref="B25:J25"/>
    <mergeCell ref="K25:N25"/>
    <mergeCell ref="O25:Q25"/>
    <mergeCell ref="R25:T25"/>
    <mergeCell ref="U25:W25"/>
    <mergeCell ref="A26:A37"/>
    <mergeCell ref="B26:J26"/>
    <mergeCell ref="K26:N26"/>
    <mergeCell ref="O26:Q26"/>
    <mergeCell ref="B28:J28"/>
    <mergeCell ref="K28:N28"/>
    <mergeCell ref="O28:Q28"/>
    <mergeCell ref="B30:J30"/>
    <mergeCell ref="K30:N30"/>
    <mergeCell ref="O30:Q30"/>
    <mergeCell ref="R26:T26"/>
    <mergeCell ref="U26:W26"/>
    <mergeCell ref="B27:J27"/>
    <mergeCell ref="K27:N27"/>
    <mergeCell ref="O27:Q27"/>
    <mergeCell ref="R27:T27"/>
    <mergeCell ref="U27:W27"/>
    <mergeCell ref="R28:T28"/>
    <mergeCell ref="U28:W28"/>
    <mergeCell ref="B29:J29"/>
    <mergeCell ref="K29:N29"/>
    <mergeCell ref="O29:Q29"/>
    <mergeCell ref="R29:T29"/>
    <mergeCell ref="U29:W29"/>
    <mergeCell ref="R30:T30"/>
    <mergeCell ref="U30:W30"/>
    <mergeCell ref="B31:J31"/>
    <mergeCell ref="K31:N31"/>
    <mergeCell ref="O31:Q31"/>
    <mergeCell ref="R31:T31"/>
    <mergeCell ref="U31:W31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U37:W37"/>
    <mergeCell ref="B38:J38"/>
    <mergeCell ref="K38:N38"/>
    <mergeCell ref="O38:Q38"/>
    <mergeCell ref="R38:T38"/>
    <mergeCell ref="U38:W38"/>
    <mergeCell ref="B37:J37"/>
    <mergeCell ref="K37:N37"/>
    <mergeCell ref="O37:Q37"/>
    <mergeCell ref="R37:T37"/>
    <mergeCell ref="U39:W39"/>
    <mergeCell ref="B40:J40"/>
    <mergeCell ref="K40:N40"/>
    <mergeCell ref="O40:Q40"/>
    <mergeCell ref="R40:T40"/>
    <mergeCell ref="U40:W40"/>
    <mergeCell ref="B39:J39"/>
    <mergeCell ref="K39:N39"/>
    <mergeCell ref="O39:Q39"/>
    <mergeCell ref="R39:T39"/>
    <mergeCell ref="A205:W205"/>
    <mergeCell ref="B32:J32"/>
    <mergeCell ref="K32:N32"/>
    <mergeCell ref="O32:Q32"/>
    <mergeCell ref="R32:T32"/>
    <mergeCell ref="U41:W41"/>
    <mergeCell ref="B42:J42"/>
    <mergeCell ref="K42:N42"/>
    <mergeCell ref="O42:Q42"/>
    <mergeCell ref="R42:T42"/>
    <mergeCell ref="R51:T51"/>
    <mergeCell ref="U51:W51"/>
    <mergeCell ref="U32:W32"/>
    <mergeCell ref="A45:W45"/>
    <mergeCell ref="A46:W46"/>
    <mergeCell ref="U42:W42"/>
    <mergeCell ref="B41:J41"/>
    <mergeCell ref="K41:N41"/>
    <mergeCell ref="O41:Q41"/>
    <mergeCell ref="R41:T41"/>
    <mergeCell ref="M52:N52"/>
    <mergeCell ref="O52:Q52"/>
    <mergeCell ref="A47:W47"/>
    <mergeCell ref="A48:W48"/>
    <mergeCell ref="A50:A51"/>
    <mergeCell ref="B50:J51"/>
    <mergeCell ref="K50:L51"/>
    <mergeCell ref="M50:N51"/>
    <mergeCell ref="O50:Q51"/>
    <mergeCell ref="R50:W50"/>
    <mergeCell ref="R52:T52"/>
    <mergeCell ref="U52:W52"/>
    <mergeCell ref="B53:J53"/>
    <mergeCell ref="K53:L53"/>
    <mergeCell ref="M53:N53"/>
    <mergeCell ref="O53:Q53"/>
    <mergeCell ref="R53:T53"/>
    <mergeCell ref="U53:W53"/>
    <mergeCell ref="B52:J52"/>
    <mergeCell ref="K52:L52"/>
    <mergeCell ref="B54:J54"/>
    <mergeCell ref="K54:L54"/>
    <mergeCell ref="M54:N54"/>
    <mergeCell ref="O54:Q54"/>
    <mergeCell ref="R56:T56"/>
    <mergeCell ref="U56:W56"/>
    <mergeCell ref="B55:J55"/>
    <mergeCell ref="K55:L55"/>
    <mergeCell ref="M55:N55"/>
    <mergeCell ref="O55:Q55"/>
    <mergeCell ref="R54:T54"/>
    <mergeCell ref="U54:W54"/>
    <mergeCell ref="R55:T55"/>
    <mergeCell ref="U55:W55"/>
    <mergeCell ref="R57:T57"/>
    <mergeCell ref="U57:W57"/>
    <mergeCell ref="B56:J56"/>
    <mergeCell ref="K56:L56"/>
    <mergeCell ref="B57:J57"/>
    <mergeCell ref="K57:L57"/>
    <mergeCell ref="M57:N57"/>
    <mergeCell ref="O57:Q57"/>
    <mergeCell ref="M56:N56"/>
    <mergeCell ref="O56:Q56"/>
    <mergeCell ref="B58:J58"/>
    <mergeCell ref="K58:L58"/>
    <mergeCell ref="M58:N58"/>
    <mergeCell ref="O58:Q58"/>
    <mergeCell ref="R60:T60"/>
    <mergeCell ref="U60:W60"/>
    <mergeCell ref="B59:J59"/>
    <mergeCell ref="K59:L59"/>
    <mergeCell ref="M59:N59"/>
    <mergeCell ref="O59:Q59"/>
    <mergeCell ref="R58:T58"/>
    <mergeCell ref="U58:W58"/>
    <mergeCell ref="R59:T59"/>
    <mergeCell ref="U59:W59"/>
    <mergeCell ref="R61:T61"/>
    <mergeCell ref="U61:W61"/>
    <mergeCell ref="B60:J60"/>
    <mergeCell ref="K60:L60"/>
    <mergeCell ref="B61:J61"/>
    <mergeCell ref="K61:L61"/>
    <mergeCell ref="M61:N61"/>
    <mergeCell ref="O61:Q61"/>
    <mergeCell ref="M60:N60"/>
    <mergeCell ref="O60:Q60"/>
    <mergeCell ref="B62:J62"/>
    <mergeCell ref="K62:L62"/>
    <mergeCell ref="M62:N62"/>
    <mergeCell ref="O62:Q62"/>
    <mergeCell ref="R64:T64"/>
    <mergeCell ref="U64:W64"/>
    <mergeCell ref="B63:J63"/>
    <mergeCell ref="K63:L63"/>
    <mergeCell ref="M63:N63"/>
    <mergeCell ref="O63:Q63"/>
    <mergeCell ref="R62:T62"/>
    <mergeCell ref="U62:W62"/>
    <mergeCell ref="R63:T63"/>
    <mergeCell ref="U63:W63"/>
    <mergeCell ref="R65:T65"/>
    <mergeCell ref="U65:W65"/>
    <mergeCell ref="B64:J64"/>
    <mergeCell ref="K64:L64"/>
    <mergeCell ref="B65:J65"/>
    <mergeCell ref="K65:L65"/>
    <mergeCell ref="M65:N65"/>
    <mergeCell ref="O65:Q65"/>
    <mergeCell ref="M64:N64"/>
    <mergeCell ref="O64:Q64"/>
    <mergeCell ref="B66:J66"/>
    <mergeCell ref="K66:L66"/>
    <mergeCell ref="M66:N66"/>
    <mergeCell ref="O66:Q66"/>
    <mergeCell ref="R68:T68"/>
    <mergeCell ref="U68:W68"/>
    <mergeCell ref="B67:J67"/>
    <mergeCell ref="K67:L67"/>
    <mergeCell ref="M67:N67"/>
    <mergeCell ref="O67:Q67"/>
    <mergeCell ref="R66:T66"/>
    <mergeCell ref="U66:W66"/>
    <mergeCell ref="R67:T67"/>
    <mergeCell ref="U67:W67"/>
    <mergeCell ref="R69:T69"/>
    <mergeCell ref="U69:W69"/>
    <mergeCell ref="B68:J68"/>
    <mergeCell ref="K68:L68"/>
    <mergeCell ref="B69:J69"/>
    <mergeCell ref="K69:L69"/>
    <mergeCell ref="M69:N69"/>
    <mergeCell ref="O69:Q69"/>
    <mergeCell ref="M68:N68"/>
    <mergeCell ref="O68:Q68"/>
    <mergeCell ref="B70:J70"/>
    <mergeCell ref="K70:L70"/>
    <mergeCell ref="M70:N70"/>
    <mergeCell ref="O70:Q70"/>
    <mergeCell ref="R72:T72"/>
    <mergeCell ref="U72:W72"/>
    <mergeCell ref="B71:J71"/>
    <mergeCell ref="K71:L71"/>
    <mergeCell ref="M71:N71"/>
    <mergeCell ref="O71:Q71"/>
    <mergeCell ref="R70:T70"/>
    <mergeCell ref="U70:W70"/>
    <mergeCell ref="R71:T71"/>
    <mergeCell ref="U71:W71"/>
    <mergeCell ref="R73:T73"/>
    <mergeCell ref="U73:W73"/>
    <mergeCell ref="B72:J72"/>
    <mergeCell ref="K72:L72"/>
    <mergeCell ref="B73:J73"/>
    <mergeCell ref="K73:L73"/>
    <mergeCell ref="M73:N73"/>
    <mergeCell ref="O73:Q73"/>
    <mergeCell ref="M72:N72"/>
    <mergeCell ref="O72:Q72"/>
    <mergeCell ref="B74:J74"/>
    <mergeCell ref="K74:L74"/>
    <mergeCell ref="M74:N74"/>
    <mergeCell ref="O74:Q74"/>
    <mergeCell ref="R76:T76"/>
    <mergeCell ref="U76:W76"/>
    <mergeCell ref="B75:J75"/>
    <mergeCell ref="K75:L75"/>
    <mergeCell ref="M75:N75"/>
    <mergeCell ref="O75:Q75"/>
    <mergeCell ref="R74:T74"/>
    <mergeCell ref="U74:W74"/>
    <mergeCell ref="R75:T75"/>
    <mergeCell ref="U75:W75"/>
    <mergeCell ref="R77:T77"/>
    <mergeCell ref="U77:W77"/>
    <mergeCell ref="B76:J76"/>
    <mergeCell ref="K76:L76"/>
    <mergeCell ref="B77:J77"/>
    <mergeCell ref="K77:L77"/>
    <mergeCell ref="M77:N77"/>
    <mergeCell ref="O77:Q77"/>
    <mergeCell ref="M76:N76"/>
    <mergeCell ref="O76:Q76"/>
    <mergeCell ref="B78:J78"/>
    <mergeCell ref="K78:L78"/>
    <mergeCell ref="M78:N78"/>
    <mergeCell ref="O78:Q78"/>
    <mergeCell ref="R80:T80"/>
    <mergeCell ref="U80:W80"/>
    <mergeCell ref="B79:J79"/>
    <mergeCell ref="K79:L79"/>
    <mergeCell ref="M79:N79"/>
    <mergeCell ref="O79:Q79"/>
    <mergeCell ref="R78:T78"/>
    <mergeCell ref="U78:W78"/>
    <mergeCell ref="R79:T79"/>
    <mergeCell ref="U79:W79"/>
    <mergeCell ref="R81:T81"/>
    <mergeCell ref="U81:W81"/>
    <mergeCell ref="B80:J80"/>
    <mergeCell ref="K80:L80"/>
    <mergeCell ref="B81:J81"/>
    <mergeCell ref="K81:L81"/>
    <mergeCell ref="M81:N81"/>
    <mergeCell ref="O81:Q81"/>
    <mergeCell ref="M80:N80"/>
    <mergeCell ref="O80:Q80"/>
    <mergeCell ref="B82:J82"/>
    <mergeCell ref="K82:L82"/>
    <mergeCell ref="M82:N82"/>
    <mergeCell ref="O82:Q82"/>
    <mergeCell ref="R84:T84"/>
    <mergeCell ref="U84:W84"/>
    <mergeCell ref="B83:J83"/>
    <mergeCell ref="K83:L83"/>
    <mergeCell ref="M83:N83"/>
    <mergeCell ref="O83:Q83"/>
    <mergeCell ref="R82:T82"/>
    <mergeCell ref="U82:W82"/>
    <mergeCell ref="R83:T83"/>
    <mergeCell ref="U83:W83"/>
    <mergeCell ref="R85:T85"/>
    <mergeCell ref="U85:W85"/>
    <mergeCell ref="B84:J84"/>
    <mergeCell ref="K84:L84"/>
    <mergeCell ref="B85:J85"/>
    <mergeCell ref="K85:L85"/>
    <mergeCell ref="M85:N85"/>
    <mergeCell ref="O85:Q85"/>
    <mergeCell ref="M84:N84"/>
    <mergeCell ref="O84:Q84"/>
    <mergeCell ref="B86:J86"/>
    <mergeCell ref="K86:L86"/>
    <mergeCell ref="M86:N86"/>
    <mergeCell ref="O86:Q86"/>
    <mergeCell ref="R88:T88"/>
    <mergeCell ref="U88:W88"/>
    <mergeCell ref="B87:J87"/>
    <mergeCell ref="K87:L87"/>
    <mergeCell ref="M87:N87"/>
    <mergeCell ref="O87:Q87"/>
    <mergeCell ref="R86:T86"/>
    <mergeCell ref="U86:W86"/>
    <mergeCell ref="R87:T87"/>
    <mergeCell ref="U87:W87"/>
    <mergeCell ref="R89:T89"/>
    <mergeCell ref="U89:W89"/>
    <mergeCell ref="B88:J88"/>
    <mergeCell ref="K88:L88"/>
    <mergeCell ref="B89:J89"/>
    <mergeCell ref="K89:L89"/>
    <mergeCell ref="M89:N89"/>
    <mergeCell ref="O89:Q89"/>
    <mergeCell ref="M88:N88"/>
    <mergeCell ref="O88:Q88"/>
    <mergeCell ref="B90:J90"/>
    <mergeCell ref="K90:L90"/>
    <mergeCell ref="M90:N90"/>
    <mergeCell ref="O90:Q90"/>
    <mergeCell ref="R92:T92"/>
    <mergeCell ref="U92:W92"/>
    <mergeCell ref="B91:J91"/>
    <mergeCell ref="K91:L91"/>
    <mergeCell ref="M91:N91"/>
    <mergeCell ref="O91:Q91"/>
    <mergeCell ref="R90:T90"/>
    <mergeCell ref="U90:W90"/>
    <mergeCell ref="R91:T91"/>
    <mergeCell ref="U91:W91"/>
    <mergeCell ref="R93:T93"/>
    <mergeCell ref="U93:W93"/>
    <mergeCell ref="B92:J92"/>
    <mergeCell ref="K92:L92"/>
    <mergeCell ref="B93:J93"/>
    <mergeCell ref="K93:L93"/>
    <mergeCell ref="M93:N93"/>
    <mergeCell ref="O93:Q93"/>
    <mergeCell ref="M92:N92"/>
    <mergeCell ref="O92:Q92"/>
    <mergeCell ref="B94:J94"/>
    <mergeCell ref="K94:L94"/>
    <mergeCell ref="M94:N94"/>
    <mergeCell ref="O94:Q94"/>
    <mergeCell ref="R94:T94"/>
    <mergeCell ref="U94:W94"/>
    <mergeCell ref="B98:J98"/>
    <mergeCell ref="K98:L98"/>
    <mergeCell ref="M98:N98"/>
    <mergeCell ref="O98:Q98"/>
    <mergeCell ref="R98:T98"/>
    <mergeCell ref="U98:W98"/>
    <mergeCell ref="M96:N96"/>
    <mergeCell ref="O96:Q96"/>
    <mergeCell ref="B99:J99"/>
    <mergeCell ref="K99:L99"/>
    <mergeCell ref="M99:N99"/>
    <mergeCell ref="O99:Q99"/>
    <mergeCell ref="R104:T104"/>
    <mergeCell ref="U104:W104"/>
    <mergeCell ref="B100:J100"/>
    <mergeCell ref="K100:L100"/>
    <mergeCell ref="B104:J104"/>
    <mergeCell ref="K104:L104"/>
    <mergeCell ref="M104:N104"/>
    <mergeCell ref="O104:Q104"/>
    <mergeCell ref="R100:T100"/>
    <mergeCell ref="U100:W100"/>
    <mergeCell ref="B105:J105"/>
    <mergeCell ref="K105:L105"/>
    <mergeCell ref="M105:N105"/>
    <mergeCell ref="O105:Q105"/>
    <mergeCell ref="R95:T95"/>
    <mergeCell ref="U95:W95"/>
    <mergeCell ref="B96:J96"/>
    <mergeCell ref="K96:L96"/>
    <mergeCell ref="B95:J95"/>
    <mergeCell ref="K95:L95"/>
    <mergeCell ref="M95:N95"/>
    <mergeCell ref="O95:Q95"/>
    <mergeCell ref="R96:T96"/>
    <mergeCell ref="U96:W96"/>
    <mergeCell ref="B97:J97"/>
    <mergeCell ref="K97:L97"/>
    <mergeCell ref="M97:N97"/>
    <mergeCell ref="O97:Q97"/>
    <mergeCell ref="R97:T97"/>
    <mergeCell ref="U97:W97"/>
    <mergeCell ref="R99:T99"/>
    <mergeCell ref="U99:W99"/>
    <mergeCell ref="M101:N101"/>
    <mergeCell ref="O101:Q101"/>
    <mergeCell ref="M100:N100"/>
    <mergeCell ref="O100:Q100"/>
    <mergeCell ref="R101:T101"/>
    <mergeCell ref="U101:W101"/>
    <mergeCell ref="B102:J102"/>
    <mergeCell ref="K102:L102"/>
    <mergeCell ref="M102:N102"/>
    <mergeCell ref="O102:Q102"/>
    <mergeCell ref="R102:T102"/>
    <mergeCell ref="U102:W102"/>
    <mergeCell ref="B101:J101"/>
    <mergeCell ref="K101:L101"/>
    <mergeCell ref="R103:T103"/>
    <mergeCell ref="U103:W103"/>
    <mergeCell ref="J107:N107"/>
    <mergeCell ref="A108:W108"/>
    <mergeCell ref="B103:J103"/>
    <mergeCell ref="K103:L103"/>
    <mergeCell ref="M103:N103"/>
    <mergeCell ref="O103:Q103"/>
    <mergeCell ref="R105:T105"/>
    <mergeCell ref="U105:W105"/>
    <mergeCell ref="A109:W109"/>
    <mergeCell ref="A110:W110"/>
    <mergeCell ref="A111:W111"/>
    <mergeCell ref="A113:A114"/>
    <mergeCell ref="B113:I114"/>
    <mergeCell ref="J113:K114"/>
    <mergeCell ref="L113:M114"/>
    <mergeCell ref="N113:O114"/>
    <mergeCell ref="P113:Q114"/>
    <mergeCell ref="R113:W113"/>
    <mergeCell ref="R114:T114"/>
    <mergeCell ref="U114:W114"/>
    <mergeCell ref="B115:I115"/>
    <mergeCell ref="J115:K115"/>
    <mergeCell ref="L115:M115"/>
    <mergeCell ref="N115:O115"/>
    <mergeCell ref="P115:Q115"/>
    <mergeCell ref="R115:T115"/>
    <mergeCell ref="U115:W115"/>
    <mergeCell ref="B116:I116"/>
    <mergeCell ref="J116:K116"/>
    <mergeCell ref="L116:M116"/>
    <mergeCell ref="N116:O116"/>
    <mergeCell ref="P116:Q116"/>
    <mergeCell ref="R116:T116"/>
    <mergeCell ref="U116:W116"/>
    <mergeCell ref="B117:I117"/>
    <mergeCell ref="J117:K117"/>
    <mergeCell ref="L117:M117"/>
    <mergeCell ref="N117:O117"/>
    <mergeCell ref="P117:Q117"/>
    <mergeCell ref="R117:T117"/>
    <mergeCell ref="U117:W117"/>
    <mergeCell ref="B118:I118"/>
    <mergeCell ref="J118:K118"/>
    <mergeCell ref="L118:M118"/>
    <mergeCell ref="N118:O118"/>
    <mergeCell ref="P118:Q118"/>
    <mergeCell ref="R118:T118"/>
    <mergeCell ref="U118:W118"/>
    <mergeCell ref="B119:I119"/>
    <mergeCell ref="J119:K119"/>
    <mergeCell ref="L119:M119"/>
    <mergeCell ref="N119:O119"/>
    <mergeCell ref="P119:Q119"/>
    <mergeCell ref="R119:T119"/>
    <mergeCell ref="U119:W119"/>
    <mergeCell ref="B120:I120"/>
    <mergeCell ref="J120:K120"/>
    <mergeCell ref="L120:M120"/>
    <mergeCell ref="N120:O120"/>
    <mergeCell ref="P120:Q120"/>
    <mergeCell ref="R120:T120"/>
    <mergeCell ref="U120:W120"/>
    <mergeCell ref="B121:I121"/>
    <mergeCell ref="J121:K121"/>
    <mergeCell ref="L121:M121"/>
    <mergeCell ref="N121:O121"/>
    <mergeCell ref="P121:Q121"/>
    <mergeCell ref="R121:T121"/>
    <mergeCell ref="U121:W121"/>
    <mergeCell ref="B122:I122"/>
    <mergeCell ref="J122:K122"/>
    <mergeCell ref="L122:M122"/>
    <mergeCell ref="N122:O122"/>
    <mergeCell ref="P122:Q122"/>
    <mergeCell ref="R122:T122"/>
    <mergeCell ref="U122:W122"/>
    <mergeCell ref="B123:I123"/>
    <mergeCell ref="J123:K123"/>
    <mergeCell ref="L123:M123"/>
    <mergeCell ref="N123:O123"/>
    <mergeCell ref="P123:Q123"/>
    <mergeCell ref="R123:T123"/>
    <mergeCell ref="U123:W123"/>
    <mergeCell ref="B124:I124"/>
    <mergeCell ref="J124:K124"/>
    <mergeCell ref="L124:M124"/>
    <mergeCell ref="N124:O124"/>
    <mergeCell ref="P124:Q124"/>
    <mergeCell ref="R124:T124"/>
    <mergeCell ref="U124:W124"/>
    <mergeCell ref="B125:I125"/>
    <mergeCell ref="J125:K125"/>
    <mergeCell ref="L125:M125"/>
    <mergeCell ref="N125:O125"/>
    <mergeCell ref="P125:Q125"/>
    <mergeCell ref="R125:T125"/>
    <mergeCell ref="U125:W125"/>
    <mergeCell ref="B126:I126"/>
    <mergeCell ref="J126:K126"/>
    <mergeCell ref="L126:M126"/>
    <mergeCell ref="N126:O126"/>
    <mergeCell ref="P126:Q126"/>
    <mergeCell ref="R126:T126"/>
    <mergeCell ref="U126:W126"/>
    <mergeCell ref="B127:I127"/>
    <mergeCell ref="J127:K127"/>
    <mergeCell ref="L127:M127"/>
    <mergeCell ref="N127:O127"/>
    <mergeCell ref="P127:Q127"/>
    <mergeCell ref="R127:T127"/>
    <mergeCell ref="U127:W127"/>
    <mergeCell ref="B128:I128"/>
    <mergeCell ref="J128:K128"/>
    <mergeCell ref="L128:M128"/>
    <mergeCell ref="N128:O128"/>
    <mergeCell ref="P128:Q128"/>
    <mergeCell ref="R128:T128"/>
    <mergeCell ref="U128:W128"/>
    <mergeCell ref="B129:I129"/>
    <mergeCell ref="J129:K129"/>
    <mergeCell ref="L129:M129"/>
    <mergeCell ref="N129:O129"/>
    <mergeCell ref="P129:Q129"/>
    <mergeCell ref="R129:T129"/>
    <mergeCell ref="U129:W129"/>
    <mergeCell ref="B130:I130"/>
    <mergeCell ref="J130:K130"/>
    <mergeCell ref="L130:M130"/>
    <mergeCell ref="N130:O130"/>
    <mergeCell ref="P130:Q130"/>
    <mergeCell ref="R130:T130"/>
    <mergeCell ref="U130:W130"/>
    <mergeCell ref="B131:I131"/>
    <mergeCell ref="J131:K131"/>
    <mergeCell ref="L131:M131"/>
    <mergeCell ref="N131:O131"/>
    <mergeCell ref="P131:Q131"/>
    <mergeCell ref="R131:T131"/>
    <mergeCell ref="U131:W131"/>
    <mergeCell ref="B132:I132"/>
    <mergeCell ref="J132:K132"/>
    <mergeCell ref="L132:M132"/>
    <mergeCell ref="N132:O132"/>
    <mergeCell ref="P132:Q132"/>
    <mergeCell ref="R132:T132"/>
    <mergeCell ref="U132:W132"/>
    <mergeCell ref="B133:I133"/>
    <mergeCell ref="J133:K133"/>
    <mergeCell ref="L133:M133"/>
    <mergeCell ref="N133:O133"/>
    <mergeCell ref="P133:Q133"/>
    <mergeCell ref="R133:T133"/>
    <mergeCell ref="U133:W133"/>
    <mergeCell ref="B134:I134"/>
    <mergeCell ref="J134:K134"/>
    <mergeCell ref="L134:M134"/>
    <mergeCell ref="N134:O134"/>
    <mergeCell ref="P134:Q134"/>
    <mergeCell ref="R134:T134"/>
    <mergeCell ref="U134:W134"/>
    <mergeCell ref="B135:I135"/>
    <mergeCell ref="J135:K135"/>
    <mergeCell ref="L135:M135"/>
    <mergeCell ref="N135:O135"/>
    <mergeCell ref="P135:Q135"/>
    <mergeCell ref="R135:T135"/>
    <mergeCell ref="U135:W135"/>
    <mergeCell ref="B136:I136"/>
    <mergeCell ref="J136:K136"/>
    <mergeCell ref="L136:M136"/>
    <mergeCell ref="N136:O136"/>
    <mergeCell ref="P136:Q136"/>
    <mergeCell ref="R136:T136"/>
    <mergeCell ref="U136:W136"/>
    <mergeCell ref="B137:I137"/>
    <mergeCell ref="J137:K137"/>
    <mergeCell ref="L137:M137"/>
    <mergeCell ref="N137:O137"/>
    <mergeCell ref="P137:Q137"/>
    <mergeCell ref="R137:T137"/>
    <mergeCell ref="U137:W137"/>
    <mergeCell ref="B138:I138"/>
    <mergeCell ref="J138:K138"/>
    <mergeCell ref="L138:M138"/>
    <mergeCell ref="N138:O138"/>
    <mergeCell ref="P138:Q138"/>
    <mergeCell ref="R138:T138"/>
    <mergeCell ref="U138:W138"/>
    <mergeCell ref="B139:I139"/>
    <mergeCell ref="J139:K139"/>
    <mergeCell ref="L139:M139"/>
    <mergeCell ref="N139:O139"/>
    <mergeCell ref="P139:Q139"/>
    <mergeCell ref="R139:T139"/>
    <mergeCell ref="U139:W139"/>
    <mergeCell ref="B140:I140"/>
    <mergeCell ref="J140:K140"/>
    <mergeCell ref="L140:M140"/>
    <mergeCell ref="N140:O140"/>
    <mergeCell ref="P140:Q140"/>
    <mergeCell ref="R140:T140"/>
    <mergeCell ref="U140:W140"/>
    <mergeCell ref="B141:I141"/>
    <mergeCell ref="J141:K141"/>
    <mergeCell ref="L141:M141"/>
    <mergeCell ref="N141:O141"/>
    <mergeCell ref="P141:Q141"/>
    <mergeCell ref="R141:T141"/>
    <mergeCell ref="U141:W141"/>
    <mergeCell ref="B142:I142"/>
    <mergeCell ref="J142:K142"/>
    <mergeCell ref="L142:M142"/>
    <mergeCell ref="N142:O142"/>
    <mergeCell ref="P142:Q142"/>
    <mergeCell ref="R142:T142"/>
    <mergeCell ref="U142:W142"/>
    <mergeCell ref="B155:I155"/>
    <mergeCell ref="J155:K155"/>
    <mergeCell ref="L155:M155"/>
    <mergeCell ref="N155:O155"/>
    <mergeCell ref="P155:Q155"/>
    <mergeCell ref="R155:T155"/>
    <mergeCell ref="U155:W155"/>
    <mergeCell ref="B156:I156"/>
    <mergeCell ref="J156:K156"/>
    <mergeCell ref="L156:M156"/>
    <mergeCell ref="N156:O156"/>
    <mergeCell ref="P156:Q156"/>
    <mergeCell ref="R156:T156"/>
    <mergeCell ref="U156:W156"/>
    <mergeCell ref="B157:I157"/>
    <mergeCell ref="J157:K157"/>
    <mergeCell ref="L157:M157"/>
    <mergeCell ref="N157:O157"/>
    <mergeCell ref="P157:Q157"/>
    <mergeCell ref="R157:T157"/>
    <mergeCell ref="U157:W157"/>
    <mergeCell ref="R158:T158"/>
    <mergeCell ref="U158:W158"/>
    <mergeCell ref="B159:I159"/>
    <mergeCell ref="J159:K159"/>
    <mergeCell ref="L159:M159"/>
    <mergeCell ref="N159:O159"/>
    <mergeCell ref="P159:Q159"/>
    <mergeCell ref="R159:T159"/>
    <mergeCell ref="U159:W159"/>
    <mergeCell ref="B158:I158"/>
    <mergeCell ref="J160:K160"/>
    <mergeCell ref="L160:M160"/>
    <mergeCell ref="N160:O160"/>
    <mergeCell ref="P158:Q158"/>
    <mergeCell ref="J158:K158"/>
    <mergeCell ref="L158:M158"/>
    <mergeCell ref="N158:O158"/>
    <mergeCell ref="R160:T160"/>
    <mergeCell ref="U160:W160"/>
    <mergeCell ref="B161:I161"/>
    <mergeCell ref="J161:K161"/>
    <mergeCell ref="L161:M161"/>
    <mergeCell ref="N161:O161"/>
    <mergeCell ref="P161:Q161"/>
    <mergeCell ref="R161:T161"/>
    <mergeCell ref="U161:W161"/>
    <mergeCell ref="B160:I160"/>
    <mergeCell ref="U162:W162"/>
    <mergeCell ref="B163:I163"/>
    <mergeCell ref="J163:K163"/>
    <mergeCell ref="L163:M163"/>
    <mergeCell ref="N163:O163"/>
    <mergeCell ref="P163:Q163"/>
    <mergeCell ref="R163:T163"/>
    <mergeCell ref="U163:W163"/>
    <mergeCell ref="B162:I162"/>
    <mergeCell ref="J162:K162"/>
    <mergeCell ref="U164:W164"/>
    <mergeCell ref="B165:I165"/>
    <mergeCell ref="J165:K165"/>
    <mergeCell ref="L165:M165"/>
    <mergeCell ref="N165:O165"/>
    <mergeCell ref="P165:Q165"/>
    <mergeCell ref="R165:T165"/>
    <mergeCell ref="U165:W165"/>
    <mergeCell ref="B164:I164"/>
    <mergeCell ref="J164:K164"/>
    <mergeCell ref="N168:O168"/>
    <mergeCell ref="P164:Q164"/>
    <mergeCell ref="R164:T164"/>
    <mergeCell ref="L164:M164"/>
    <mergeCell ref="N164:O164"/>
    <mergeCell ref="P168:Q168"/>
    <mergeCell ref="R168:T168"/>
    <mergeCell ref="P166:Q166"/>
    <mergeCell ref="R166:T166"/>
    <mergeCell ref="L166:M166"/>
    <mergeCell ref="U168:W168"/>
    <mergeCell ref="B169:I169"/>
    <mergeCell ref="J169:K169"/>
    <mergeCell ref="L169:M169"/>
    <mergeCell ref="R169:T169"/>
    <mergeCell ref="U169:W169"/>
    <mergeCell ref="B168:I168"/>
    <mergeCell ref="J168:K168"/>
    <mergeCell ref="N169:Q169"/>
    <mergeCell ref="L168:M168"/>
    <mergeCell ref="B143:I143"/>
    <mergeCell ref="J143:K143"/>
    <mergeCell ref="L143:M143"/>
    <mergeCell ref="N143:O143"/>
    <mergeCell ref="P143:Q143"/>
    <mergeCell ref="R143:T143"/>
    <mergeCell ref="U143:W143"/>
    <mergeCell ref="B144:I144"/>
    <mergeCell ref="J144:K144"/>
    <mergeCell ref="L144:M144"/>
    <mergeCell ref="N144:O144"/>
    <mergeCell ref="P144:Q144"/>
    <mergeCell ref="R144:T144"/>
    <mergeCell ref="U144:W144"/>
    <mergeCell ref="B145:I145"/>
    <mergeCell ref="J145:K145"/>
    <mergeCell ref="L145:M145"/>
    <mergeCell ref="N145:O145"/>
    <mergeCell ref="P145:Q145"/>
    <mergeCell ref="R145:T145"/>
    <mergeCell ref="U145:W145"/>
    <mergeCell ref="B146:I146"/>
    <mergeCell ref="J146:K146"/>
    <mergeCell ref="L146:M146"/>
    <mergeCell ref="N146:O146"/>
    <mergeCell ref="P146:Q146"/>
    <mergeCell ref="R146:T146"/>
    <mergeCell ref="U146:W146"/>
    <mergeCell ref="B147:I147"/>
    <mergeCell ref="J147:K147"/>
    <mergeCell ref="L147:M147"/>
    <mergeCell ref="N147:O147"/>
    <mergeCell ref="P147:Q147"/>
    <mergeCell ref="R147:T147"/>
    <mergeCell ref="U147:W147"/>
    <mergeCell ref="B148:I148"/>
    <mergeCell ref="J148:K148"/>
    <mergeCell ref="L148:M148"/>
    <mergeCell ref="N148:O148"/>
    <mergeCell ref="P148:Q148"/>
    <mergeCell ref="R148:T148"/>
    <mergeCell ref="U148:W148"/>
    <mergeCell ref="B149:I149"/>
    <mergeCell ref="J149:K149"/>
    <mergeCell ref="L149:M149"/>
    <mergeCell ref="N149:O149"/>
    <mergeCell ref="P149:Q149"/>
    <mergeCell ref="R149:T149"/>
    <mergeCell ref="U149:W149"/>
    <mergeCell ref="B150:I150"/>
    <mergeCell ref="J150:K150"/>
    <mergeCell ref="L150:M150"/>
    <mergeCell ref="N150:O150"/>
    <mergeCell ref="P150:Q150"/>
    <mergeCell ref="R150:T150"/>
    <mergeCell ref="U150:W150"/>
    <mergeCell ref="B151:I151"/>
    <mergeCell ref="J151:K151"/>
    <mergeCell ref="L151:M151"/>
    <mergeCell ref="N151:O151"/>
    <mergeCell ref="P151:Q151"/>
    <mergeCell ref="R151:T151"/>
    <mergeCell ref="U151:W151"/>
    <mergeCell ref="B152:I152"/>
    <mergeCell ref="J152:K152"/>
    <mergeCell ref="L152:M152"/>
    <mergeCell ref="N152:O152"/>
    <mergeCell ref="P152:Q152"/>
    <mergeCell ref="R152:T152"/>
    <mergeCell ref="U152:W152"/>
    <mergeCell ref="U153:W153"/>
    <mergeCell ref="B154:I154"/>
    <mergeCell ref="J154:K154"/>
    <mergeCell ref="L154:M154"/>
    <mergeCell ref="N154:O154"/>
    <mergeCell ref="P154:Q154"/>
    <mergeCell ref="R154:T154"/>
    <mergeCell ref="U154:W154"/>
    <mergeCell ref="B153:I153"/>
    <mergeCell ref="J153:K153"/>
    <mergeCell ref="N166:O166"/>
    <mergeCell ref="P153:Q153"/>
    <mergeCell ref="R153:T153"/>
    <mergeCell ref="L153:M153"/>
    <mergeCell ref="N153:O153"/>
    <mergeCell ref="P162:Q162"/>
    <mergeCell ref="R162:T162"/>
    <mergeCell ref="L162:M162"/>
    <mergeCell ref="N162:O162"/>
    <mergeCell ref="P160:Q160"/>
    <mergeCell ref="U166:W166"/>
    <mergeCell ref="B167:I167"/>
    <mergeCell ref="J167:K167"/>
    <mergeCell ref="L167:M167"/>
    <mergeCell ref="N167:O167"/>
    <mergeCell ref="P167:Q167"/>
    <mergeCell ref="R167:T167"/>
    <mergeCell ref="U167:W167"/>
    <mergeCell ref="B166:I166"/>
    <mergeCell ref="J166:K166"/>
    <mergeCell ref="A171:Z171"/>
    <mergeCell ref="A172:Z172"/>
    <mergeCell ref="A173:Z173"/>
    <mergeCell ref="A174:Z174"/>
    <mergeCell ref="A175:A176"/>
    <mergeCell ref="B175:H176"/>
    <mergeCell ref="I175:J176"/>
    <mergeCell ref="K175:L176"/>
    <mergeCell ref="M175:O176"/>
    <mergeCell ref="P175:R176"/>
    <mergeCell ref="S175:T176"/>
    <mergeCell ref="U175:Z175"/>
    <mergeCell ref="U176:W176"/>
    <mergeCell ref="X176:Z176"/>
    <mergeCell ref="B177:H177"/>
    <mergeCell ref="I177:J177"/>
    <mergeCell ref="K177:L177"/>
    <mergeCell ref="M177:O177"/>
    <mergeCell ref="P177:R177"/>
    <mergeCell ref="S177:T177"/>
    <mergeCell ref="U177:W177"/>
    <mergeCell ref="X177:Z177"/>
    <mergeCell ref="B178:H178"/>
    <mergeCell ref="I178:J178"/>
    <mergeCell ref="K178:L178"/>
    <mergeCell ref="M178:O178"/>
    <mergeCell ref="P178:R178"/>
    <mergeCell ref="S178:T178"/>
    <mergeCell ref="U178:W178"/>
    <mergeCell ref="X178:Z178"/>
    <mergeCell ref="B180:H180"/>
    <mergeCell ref="I180:J180"/>
    <mergeCell ref="K180:L180"/>
    <mergeCell ref="M180:O180"/>
    <mergeCell ref="P180:R180"/>
    <mergeCell ref="S180:T180"/>
    <mergeCell ref="U180:W180"/>
    <mergeCell ref="X180:Z180"/>
    <mergeCell ref="B181:H181"/>
    <mergeCell ref="I181:J181"/>
    <mergeCell ref="K181:L181"/>
    <mergeCell ref="M181:O181"/>
    <mergeCell ref="P181:R181"/>
    <mergeCell ref="S181:T181"/>
    <mergeCell ref="U181:W181"/>
    <mergeCell ref="X181:Z181"/>
    <mergeCell ref="B179:H179"/>
    <mergeCell ref="I179:J179"/>
    <mergeCell ref="K179:L179"/>
    <mergeCell ref="M179:O179"/>
    <mergeCell ref="P179:R179"/>
    <mergeCell ref="S179:T179"/>
    <mergeCell ref="U179:W179"/>
    <mergeCell ref="X179:Z179"/>
    <mergeCell ref="V200:X201"/>
    <mergeCell ref="A194:AJ194"/>
    <mergeCell ref="A195:AJ195"/>
    <mergeCell ref="A196:AJ196"/>
    <mergeCell ref="A197:P197"/>
    <mergeCell ref="Q197:R197"/>
    <mergeCell ref="S197:AJ197"/>
    <mergeCell ref="S202:U202"/>
    <mergeCell ref="V202:X202"/>
    <mergeCell ref="A199:A201"/>
    <mergeCell ref="B199:F201"/>
    <mergeCell ref="G199:AG199"/>
    <mergeCell ref="G200:I201"/>
    <mergeCell ref="J200:M201"/>
    <mergeCell ref="N200:O201"/>
    <mergeCell ref="P200:R201"/>
    <mergeCell ref="S200:U201"/>
    <mergeCell ref="G202:I202"/>
    <mergeCell ref="J202:M202"/>
    <mergeCell ref="N202:O202"/>
    <mergeCell ref="P202:R202"/>
    <mergeCell ref="AE202:AG202"/>
    <mergeCell ref="AH202:AJ202"/>
    <mergeCell ref="Y200:AA201"/>
    <mergeCell ref="AB200:AD201"/>
    <mergeCell ref="AE200:AG201"/>
    <mergeCell ref="AH199:AJ201"/>
    <mergeCell ref="AE203:AG203"/>
    <mergeCell ref="AH203:AJ203"/>
    <mergeCell ref="A183:Z183"/>
    <mergeCell ref="A189:K189"/>
    <mergeCell ref="L189:O189"/>
    <mergeCell ref="P203:R203"/>
    <mergeCell ref="S203:U203"/>
    <mergeCell ref="V203:X203"/>
    <mergeCell ref="Y203:AA203"/>
    <mergeCell ref="B203:F203"/>
    <mergeCell ref="A185:Z185"/>
    <mergeCell ref="A186:K186"/>
    <mergeCell ref="L186:O186"/>
    <mergeCell ref="AB203:AD203"/>
    <mergeCell ref="G203:I203"/>
    <mergeCell ref="J203:M203"/>
    <mergeCell ref="N203:O203"/>
    <mergeCell ref="Y202:AA202"/>
    <mergeCell ref="AB202:AD202"/>
    <mergeCell ref="B202:F202"/>
    <mergeCell ref="D182:F182"/>
    <mergeCell ref="L190:O190"/>
    <mergeCell ref="A190:K190"/>
    <mergeCell ref="A191:K191"/>
    <mergeCell ref="L191:O191"/>
    <mergeCell ref="A187:K187"/>
    <mergeCell ref="L187:O187"/>
    <mergeCell ref="A188:K188"/>
    <mergeCell ref="L188:O188"/>
    <mergeCell ref="A184:Z184"/>
    <mergeCell ref="A206:W206"/>
    <mergeCell ref="A207:W207"/>
    <mergeCell ref="A208:W208"/>
    <mergeCell ref="A210:A212"/>
    <mergeCell ref="B210:J212"/>
    <mergeCell ref="K210:N212"/>
    <mergeCell ref="O210:Q212"/>
    <mergeCell ref="R210:W210"/>
    <mergeCell ref="R211:T212"/>
    <mergeCell ref="U211:W212"/>
    <mergeCell ref="B213:J213"/>
    <mergeCell ref="K213:N213"/>
    <mergeCell ref="O213:Q213"/>
    <mergeCell ref="R213:T213"/>
    <mergeCell ref="U213:W213"/>
    <mergeCell ref="A214:A225"/>
    <mergeCell ref="B214:J214"/>
    <mergeCell ref="K214:N214"/>
    <mergeCell ref="O214:Q214"/>
    <mergeCell ref="R214:T214"/>
    <mergeCell ref="U214:W214"/>
    <mergeCell ref="B215:J215"/>
    <mergeCell ref="K215:N215"/>
    <mergeCell ref="O215:Q215"/>
    <mergeCell ref="R215:T215"/>
    <mergeCell ref="U215:W215"/>
    <mergeCell ref="B216:J216"/>
    <mergeCell ref="K216:N216"/>
    <mergeCell ref="O216:Q216"/>
    <mergeCell ref="R216:T216"/>
    <mergeCell ref="U216:W216"/>
    <mergeCell ref="U217:W217"/>
    <mergeCell ref="B218:J218"/>
    <mergeCell ref="K218:N218"/>
    <mergeCell ref="O218:Q218"/>
    <mergeCell ref="R218:T218"/>
    <mergeCell ref="U218:W218"/>
    <mergeCell ref="B217:J217"/>
    <mergeCell ref="K217:N217"/>
    <mergeCell ref="O217:Q217"/>
    <mergeCell ref="R217:T217"/>
    <mergeCell ref="U219:W219"/>
    <mergeCell ref="B220:J220"/>
    <mergeCell ref="K220:N220"/>
    <mergeCell ref="O220:Q220"/>
    <mergeCell ref="R220:T220"/>
    <mergeCell ref="U220:W220"/>
    <mergeCell ref="B219:J219"/>
    <mergeCell ref="K219:N219"/>
    <mergeCell ref="O219:Q219"/>
    <mergeCell ref="R219:T219"/>
    <mergeCell ref="U221:W221"/>
    <mergeCell ref="B222:J222"/>
    <mergeCell ref="K222:N222"/>
    <mergeCell ref="O222:Q222"/>
    <mergeCell ref="R222:T222"/>
    <mergeCell ref="U222:W222"/>
    <mergeCell ref="B221:J221"/>
    <mergeCell ref="K221:N221"/>
    <mergeCell ref="O221:Q221"/>
    <mergeCell ref="R221:T221"/>
    <mergeCell ref="U223:W223"/>
    <mergeCell ref="B224:J224"/>
    <mergeCell ref="K224:N224"/>
    <mergeCell ref="O224:Q224"/>
    <mergeCell ref="R224:T224"/>
    <mergeCell ref="U224:W224"/>
    <mergeCell ref="B223:J223"/>
    <mergeCell ref="K223:N223"/>
    <mergeCell ref="O223:Q223"/>
    <mergeCell ref="R223:T223"/>
    <mergeCell ref="U225:W225"/>
    <mergeCell ref="B226:J226"/>
    <mergeCell ref="K226:N226"/>
    <mergeCell ref="O226:Q226"/>
    <mergeCell ref="R226:T226"/>
    <mergeCell ref="U226:W226"/>
    <mergeCell ref="B225:J225"/>
    <mergeCell ref="K225:N225"/>
    <mergeCell ref="O225:Q225"/>
    <mergeCell ref="R225:T225"/>
    <mergeCell ref="U227:W227"/>
    <mergeCell ref="B228:J228"/>
    <mergeCell ref="K228:N228"/>
    <mergeCell ref="O228:Q228"/>
    <mergeCell ref="R228:T228"/>
    <mergeCell ref="U228:W228"/>
    <mergeCell ref="B227:J227"/>
    <mergeCell ref="K227:N227"/>
    <mergeCell ref="O227:Q227"/>
    <mergeCell ref="R227:T227"/>
    <mergeCell ref="U229:W229"/>
    <mergeCell ref="B230:J230"/>
    <mergeCell ref="K230:N230"/>
    <mergeCell ref="O230:Q230"/>
    <mergeCell ref="R230:T230"/>
    <mergeCell ref="U230:W230"/>
    <mergeCell ref="B229:J229"/>
    <mergeCell ref="K229:N229"/>
    <mergeCell ref="O229:Q229"/>
    <mergeCell ref="R229:T229"/>
    <mergeCell ref="A232:W232"/>
    <mergeCell ref="A233:W233"/>
    <mergeCell ref="A234:W234"/>
    <mergeCell ref="A235:W235"/>
    <mergeCell ref="R239:T239"/>
    <mergeCell ref="U239:W239"/>
    <mergeCell ref="A237:A238"/>
    <mergeCell ref="B237:J238"/>
    <mergeCell ref="K237:L238"/>
    <mergeCell ref="M237:N238"/>
    <mergeCell ref="O237:Q238"/>
    <mergeCell ref="R237:W237"/>
    <mergeCell ref="R238:T238"/>
    <mergeCell ref="U238:W238"/>
    <mergeCell ref="R240:T240"/>
    <mergeCell ref="U240:W240"/>
    <mergeCell ref="B239:J239"/>
    <mergeCell ref="K239:L239"/>
    <mergeCell ref="B240:J240"/>
    <mergeCell ref="K240:L240"/>
    <mergeCell ref="M240:N240"/>
    <mergeCell ref="O240:Q240"/>
    <mergeCell ref="M239:N239"/>
    <mergeCell ref="O239:Q239"/>
    <mergeCell ref="B241:J241"/>
    <mergeCell ref="K241:L241"/>
    <mergeCell ref="M241:N241"/>
    <mergeCell ref="O241:Q241"/>
    <mergeCell ref="R243:T243"/>
    <mergeCell ref="U243:W243"/>
    <mergeCell ref="B242:J242"/>
    <mergeCell ref="K242:L242"/>
    <mergeCell ref="M242:N242"/>
    <mergeCell ref="O242:Q242"/>
    <mergeCell ref="R241:T241"/>
    <mergeCell ref="U241:W241"/>
    <mergeCell ref="R242:T242"/>
    <mergeCell ref="U242:W242"/>
    <mergeCell ref="R244:T244"/>
    <mergeCell ref="U244:W244"/>
    <mergeCell ref="B243:J243"/>
    <mergeCell ref="K243:L243"/>
    <mergeCell ref="B244:J244"/>
    <mergeCell ref="K244:L244"/>
    <mergeCell ref="M244:N244"/>
    <mergeCell ref="O244:Q244"/>
    <mergeCell ref="M243:N243"/>
    <mergeCell ref="O243:Q243"/>
    <mergeCell ref="B245:J245"/>
    <mergeCell ref="K245:L245"/>
    <mergeCell ref="M245:N245"/>
    <mergeCell ref="O245:Q245"/>
    <mergeCell ref="R247:T247"/>
    <mergeCell ref="U247:W247"/>
    <mergeCell ref="B246:J246"/>
    <mergeCell ref="K246:L246"/>
    <mergeCell ref="M246:N246"/>
    <mergeCell ref="O246:Q246"/>
    <mergeCell ref="R245:T245"/>
    <mergeCell ref="U245:W245"/>
    <mergeCell ref="R246:T246"/>
    <mergeCell ref="U246:W246"/>
    <mergeCell ref="R248:T248"/>
    <mergeCell ref="U248:W248"/>
    <mergeCell ref="B247:J247"/>
    <mergeCell ref="K247:L247"/>
    <mergeCell ref="B248:J248"/>
    <mergeCell ref="K248:L248"/>
    <mergeCell ref="M248:N248"/>
    <mergeCell ref="O248:Q248"/>
    <mergeCell ref="M247:N247"/>
    <mergeCell ref="O247:Q247"/>
    <mergeCell ref="B249:J249"/>
    <mergeCell ref="K249:L249"/>
    <mergeCell ref="M249:N249"/>
    <mergeCell ref="O249:Q249"/>
    <mergeCell ref="R251:T251"/>
    <mergeCell ref="U251:W251"/>
    <mergeCell ref="B250:J250"/>
    <mergeCell ref="K250:L250"/>
    <mergeCell ref="M250:N250"/>
    <mergeCell ref="O250:Q250"/>
    <mergeCell ref="R249:T249"/>
    <mergeCell ref="U249:W249"/>
    <mergeCell ref="R250:T250"/>
    <mergeCell ref="U250:W250"/>
    <mergeCell ref="R252:T252"/>
    <mergeCell ref="U252:W252"/>
    <mergeCell ref="B251:J251"/>
    <mergeCell ref="K251:L251"/>
    <mergeCell ref="B252:J252"/>
    <mergeCell ref="K252:L252"/>
    <mergeCell ref="M252:N252"/>
    <mergeCell ref="O252:Q252"/>
    <mergeCell ref="M251:N251"/>
    <mergeCell ref="O251:Q251"/>
    <mergeCell ref="B253:J253"/>
    <mergeCell ref="K253:L253"/>
    <mergeCell ref="M253:N253"/>
    <mergeCell ref="O253:Q253"/>
    <mergeCell ref="R255:T255"/>
    <mergeCell ref="U255:W255"/>
    <mergeCell ref="B254:J254"/>
    <mergeCell ref="K254:L254"/>
    <mergeCell ref="M254:N254"/>
    <mergeCell ref="O254:Q254"/>
    <mergeCell ref="R253:T253"/>
    <mergeCell ref="U253:W253"/>
    <mergeCell ref="R254:T254"/>
    <mergeCell ref="U254:W254"/>
    <mergeCell ref="R256:T256"/>
    <mergeCell ref="U256:W256"/>
    <mergeCell ref="B255:J255"/>
    <mergeCell ref="K255:L255"/>
    <mergeCell ref="B256:J256"/>
    <mergeCell ref="K256:L256"/>
    <mergeCell ref="M256:N256"/>
    <mergeCell ref="O256:Q256"/>
    <mergeCell ref="M255:N255"/>
    <mergeCell ref="O255:Q255"/>
    <mergeCell ref="B257:J257"/>
    <mergeCell ref="K257:L257"/>
    <mergeCell ref="M257:N257"/>
    <mergeCell ref="O257:Q257"/>
    <mergeCell ref="R259:T259"/>
    <mergeCell ref="U259:W259"/>
    <mergeCell ref="B258:J258"/>
    <mergeCell ref="K258:L258"/>
    <mergeCell ref="M258:N258"/>
    <mergeCell ref="O258:Q258"/>
    <mergeCell ref="R257:T257"/>
    <mergeCell ref="U257:W257"/>
    <mergeCell ref="R258:T258"/>
    <mergeCell ref="U258:W258"/>
    <mergeCell ref="R260:T260"/>
    <mergeCell ref="U260:W260"/>
    <mergeCell ref="B259:J259"/>
    <mergeCell ref="K259:L259"/>
    <mergeCell ref="B260:J260"/>
    <mergeCell ref="K260:L260"/>
    <mergeCell ref="M260:N260"/>
    <mergeCell ref="O260:Q260"/>
    <mergeCell ref="M259:N259"/>
    <mergeCell ref="O259:Q259"/>
    <mergeCell ref="B261:J261"/>
    <mergeCell ref="K261:L261"/>
    <mergeCell ref="M261:N261"/>
    <mergeCell ref="O261:Q261"/>
    <mergeCell ref="R263:T263"/>
    <mergeCell ref="U263:W263"/>
    <mergeCell ref="B262:J262"/>
    <mergeCell ref="K262:L262"/>
    <mergeCell ref="M262:N262"/>
    <mergeCell ref="O262:Q262"/>
    <mergeCell ref="R261:T261"/>
    <mergeCell ref="U261:W261"/>
    <mergeCell ref="R262:T262"/>
    <mergeCell ref="U262:W262"/>
    <mergeCell ref="R264:T264"/>
    <mergeCell ref="U264:W264"/>
    <mergeCell ref="B263:J263"/>
    <mergeCell ref="K263:L263"/>
    <mergeCell ref="B264:J264"/>
    <mergeCell ref="K264:L264"/>
    <mergeCell ref="M264:N264"/>
    <mergeCell ref="O264:Q264"/>
    <mergeCell ref="M263:N263"/>
    <mergeCell ref="O263:Q263"/>
    <mergeCell ref="B265:J265"/>
    <mergeCell ref="K265:L265"/>
    <mergeCell ref="M265:N265"/>
    <mergeCell ref="O265:Q265"/>
    <mergeCell ref="R267:T267"/>
    <mergeCell ref="U267:W267"/>
    <mergeCell ref="B266:J266"/>
    <mergeCell ref="K266:L266"/>
    <mergeCell ref="M266:N266"/>
    <mergeCell ref="O266:Q266"/>
    <mergeCell ref="R265:T265"/>
    <mergeCell ref="U265:W265"/>
    <mergeCell ref="R266:T266"/>
    <mergeCell ref="U266:W266"/>
    <mergeCell ref="R268:T268"/>
    <mergeCell ref="U268:W268"/>
    <mergeCell ref="B267:J267"/>
    <mergeCell ref="K267:L267"/>
    <mergeCell ref="B268:J268"/>
    <mergeCell ref="K268:L268"/>
    <mergeCell ref="M268:N268"/>
    <mergeCell ref="O268:Q268"/>
    <mergeCell ref="M267:N267"/>
    <mergeCell ref="O267:Q267"/>
    <mergeCell ref="A273:P273"/>
    <mergeCell ref="Q273:R273"/>
    <mergeCell ref="S273:AJ273"/>
    <mergeCell ref="A270:Y270"/>
    <mergeCell ref="A271:Y271"/>
    <mergeCell ref="A272:Y272"/>
    <mergeCell ref="A275:A276"/>
    <mergeCell ref="B275:E276"/>
    <mergeCell ref="F275:U275"/>
    <mergeCell ref="F276:G276"/>
    <mergeCell ref="H276:I276"/>
    <mergeCell ref="J276:K276"/>
    <mergeCell ref="L276:M276"/>
    <mergeCell ref="N276:O276"/>
    <mergeCell ref="P276:Q276"/>
    <mergeCell ref="R276:S276"/>
    <mergeCell ref="T276:U276"/>
    <mergeCell ref="B277:E277"/>
    <mergeCell ref="F277:G277"/>
    <mergeCell ref="H277:I277"/>
    <mergeCell ref="J277:K277"/>
    <mergeCell ref="L277:M277"/>
    <mergeCell ref="N277:O277"/>
    <mergeCell ref="P277:Q277"/>
    <mergeCell ref="R277:S277"/>
    <mergeCell ref="L278:M278"/>
    <mergeCell ref="N278:O278"/>
    <mergeCell ref="P278:Q278"/>
    <mergeCell ref="R278:S278"/>
    <mergeCell ref="B278:E278"/>
    <mergeCell ref="F278:G278"/>
    <mergeCell ref="H278:I278"/>
    <mergeCell ref="J278:K278"/>
    <mergeCell ref="T278:U278"/>
    <mergeCell ref="V275:Y276"/>
    <mergeCell ref="V277:Y277"/>
    <mergeCell ref="V278:Y278"/>
    <mergeCell ref="T277:U277"/>
  </mergeCells>
  <printOptions/>
  <pageMargins left="0.7874015748031497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Вершинская Анна Вячеславовна</cp:lastModifiedBy>
  <cp:lastPrinted>2005-12-10T06:43:36Z</cp:lastPrinted>
  <dcterms:created xsi:type="dcterms:W3CDTF">2005-06-28T08:11:23Z</dcterms:created>
  <dcterms:modified xsi:type="dcterms:W3CDTF">2005-12-10T06:43:39Z</dcterms:modified>
  <cp:category/>
  <cp:version/>
  <cp:contentType/>
  <cp:contentStatus/>
</cp:coreProperties>
</file>