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2"/>
  </bookViews>
  <sheets>
    <sheet name="ВП" sheetId="1" r:id="rId1"/>
    <sheet name="Камеральная обработка" sheetId="2" r:id="rId2"/>
    <sheet name="МЭВП, ММЗВП" sheetId="3" r:id="rId3"/>
  </sheets>
  <definedNames/>
  <calcPr fullCalcOnLoad="1"/>
</workbook>
</file>

<file path=xl/sharedStrings.xml><?xml version="1.0" encoding="utf-8"?>
<sst xmlns="http://schemas.openxmlformats.org/spreadsheetml/2006/main" count="837" uniqueCount="259">
  <si>
    <t>набор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</si>
  <si>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</si>
  <si>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</si>
  <si>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</si>
  <si>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по нормам амортиза-ции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</si>
  <si>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</si>
  <si>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</si>
  <si>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</si>
  <si>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</si>
  <si>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</si>
  <si>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</si>
  <si>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</si>
  <si>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</si>
  <si>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</si>
  <si>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</si>
  <si>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партии</t>
    </r>
  </si>
  <si>
    <t>Геолог 2 категории</t>
  </si>
  <si>
    <t xml:space="preserve">Норма длительности выполнения данной работы, смена - </t>
  </si>
  <si>
    <t>Отчисления на обязательное медицинское страхование, %</t>
  </si>
  <si>
    <t>Гвозди разные</t>
  </si>
  <si>
    <t>(на год, руб.)</t>
  </si>
  <si>
    <t>Веревка хозяйственная</t>
  </si>
  <si>
    <t>пачка (100л)</t>
  </si>
  <si>
    <t>Стол походный</t>
  </si>
  <si>
    <t>Пример расчета единичной сметной расценки по ССН 3.2</t>
  </si>
  <si>
    <t>Рабочий на геофизических работах 2 разряда</t>
  </si>
  <si>
    <t>Моторист электроразведочной станции 4 разряда</t>
  </si>
  <si>
    <t>Отчисления на социальное  и медицинское  страхование</t>
  </si>
  <si>
    <t>(1 месяц, руб.)</t>
  </si>
  <si>
    <t xml:space="preserve">Шпагат   </t>
  </si>
  <si>
    <t xml:space="preserve">Книжка записная </t>
  </si>
  <si>
    <t>Перчатки резиновые</t>
  </si>
  <si>
    <t>Припой ПОС-40</t>
  </si>
  <si>
    <t>Батарея 3336</t>
  </si>
  <si>
    <t>Бланки ВЭЗ</t>
  </si>
  <si>
    <t>Клей "Момент"</t>
  </si>
  <si>
    <t>Купорос медный</t>
  </si>
  <si>
    <t>Автол АК-15</t>
  </si>
  <si>
    <t xml:space="preserve">Батарея 48 </t>
  </si>
  <si>
    <t>Гипосульфит</t>
  </si>
  <si>
    <t>Олово</t>
  </si>
  <si>
    <t>Провод антенный</t>
  </si>
  <si>
    <t>Стекло органическое</t>
  </si>
  <si>
    <t>Фанера клееная</t>
  </si>
  <si>
    <t>Батарея 69-ГРМЦ-6</t>
  </si>
  <si>
    <t>Бумага писчая № 2</t>
  </si>
  <si>
    <t>Элемент ртутно-цинковый</t>
  </si>
  <si>
    <t>Элемент сухой</t>
  </si>
  <si>
    <t>Бумага чертежная</t>
  </si>
  <si>
    <t xml:space="preserve">Текстолит </t>
  </si>
  <si>
    <t>Проявитель</t>
  </si>
  <si>
    <t xml:space="preserve">рулон </t>
  </si>
  <si>
    <t>набор на 1 л</t>
  </si>
  <si>
    <t>Вид работы - метод вызванное поляризации (ВП)по способу градиентов при площадной съмке. Время зарядки - 3 минуты на одно физическое наблюдение. Тип аппаратуры - ВП-62</t>
  </si>
  <si>
    <t xml:space="preserve">Кувалда  </t>
  </si>
  <si>
    <t>Воронка лабораторная</t>
  </si>
  <si>
    <t>Воронка стеклянная</t>
  </si>
  <si>
    <t>Катушка телефонная</t>
  </si>
  <si>
    <t>Лента мерная стальная</t>
  </si>
  <si>
    <t>Линейка счетная логарифмическая</t>
  </si>
  <si>
    <t>Подставка к полевой катушке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</si>
  <si>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</si>
  <si>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</si>
  <si>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</si>
  <si>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</si>
  <si>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</si>
  <si>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</si>
  <si>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</si>
  <si>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</si>
  <si>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</si>
  <si>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</si>
  <si>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</si>
  <si>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</si>
  <si>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</si>
  <si>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</si>
  <si>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</si>
  <si>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</si>
  <si>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</si>
  <si>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</si>
  <si>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</si>
  <si>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</si>
  <si>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</si>
  <si>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</si>
  <si>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</si>
  <si>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</si>
  <si>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</si>
  <si>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</si>
  <si>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Итого ИТР</t>
  </si>
  <si>
    <t>Итого рабочих</t>
  </si>
  <si>
    <t xml:space="preserve">Основных расходов по статье "Материалы" 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</si>
  <si>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</si>
  <si>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</si>
  <si>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</si>
  <si>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</si>
  <si>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</si>
  <si>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</si>
  <si>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шт</t>
  </si>
  <si>
    <t>Тушь разная</t>
  </si>
  <si>
    <t>флакон</t>
  </si>
  <si>
    <t>Бумага оберточная</t>
  </si>
  <si>
    <t>кг</t>
  </si>
  <si>
    <t>м</t>
  </si>
  <si>
    <t>компл</t>
  </si>
  <si>
    <t>Бумага калька</t>
  </si>
  <si>
    <t>Бумага миллиметровая</t>
  </si>
  <si>
    <t>Бумага копировальная</t>
  </si>
  <si>
    <t>Бумага писчая</t>
  </si>
  <si>
    <t>рулон (40м)</t>
  </si>
  <si>
    <t>рулон (20м)</t>
  </si>
  <si>
    <t>лист</t>
  </si>
  <si>
    <t xml:space="preserve">л </t>
  </si>
  <si>
    <t xml:space="preserve">Основных расходов по статье "Износ" </t>
  </si>
  <si>
    <t>Коли-чество единиц</t>
  </si>
  <si>
    <t>Замок висячий</t>
  </si>
  <si>
    <t>Компас горный</t>
  </si>
  <si>
    <t>Лопата штыковая</t>
  </si>
  <si>
    <t>Молоток геологический</t>
  </si>
  <si>
    <t>Бинокль полевой</t>
  </si>
  <si>
    <t>Ящик вьючный</t>
  </si>
  <si>
    <t>Доска чертежная</t>
  </si>
  <si>
    <t>Журналы разные</t>
  </si>
  <si>
    <t>(на 1 год, руб.)</t>
  </si>
  <si>
    <t>Ведро оцинкованное</t>
  </si>
  <si>
    <t>Ведро эмалированное</t>
  </si>
  <si>
    <t>Топор плотничий</t>
  </si>
  <si>
    <t>Ножовка по дереву</t>
  </si>
  <si>
    <t>пара</t>
  </si>
  <si>
    <t>Техник-геофизик 1 категории</t>
  </si>
  <si>
    <t>Техник-геофизик 2 категории</t>
  </si>
  <si>
    <t>Спирт ректификат</t>
  </si>
  <si>
    <t>Журнал полевой</t>
  </si>
  <si>
    <t>Клей резиновый</t>
  </si>
  <si>
    <t>Бумага чертежная (ватман)</t>
  </si>
  <si>
    <t>Нож монтерский</t>
  </si>
  <si>
    <t>Рюкзак Р-1</t>
  </si>
  <si>
    <t>Тиски слесарные</t>
  </si>
  <si>
    <t>Пинцет</t>
  </si>
  <si>
    <t>Провод геофизический облегченный</t>
  </si>
  <si>
    <t>Рулетка измерительная стальная</t>
  </si>
  <si>
    <t>Набор слесарный</t>
  </si>
  <si>
    <t>Сумка полевая кирзовая</t>
  </si>
  <si>
    <t>Электрод неполяризующийся</t>
  </si>
  <si>
    <t>Ампервольтметр</t>
  </si>
  <si>
    <t>Ареометр стеклянный</t>
  </si>
  <si>
    <t>Бидон</t>
  </si>
  <si>
    <t>Выпрямитель селеновый</t>
  </si>
  <si>
    <t>Дрель ручная металлическая</t>
  </si>
  <si>
    <t>Канистра</t>
  </si>
  <si>
    <t>Коврик диэлектрический</t>
  </si>
  <si>
    <t>Магазин гальванометров (напряжения)</t>
  </si>
  <si>
    <t>Магазин гальванометров (токовый)</t>
  </si>
  <si>
    <t>Пикет медный</t>
  </si>
  <si>
    <t>Пикет стальной</t>
  </si>
  <si>
    <t>Провод геофизический гибкий</t>
  </si>
  <si>
    <t>Точило настольное</t>
  </si>
  <si>
    <t xml:space="preserve">Батарея аккумуляторная  </t>
  </si>
  <si>
    <t>Батарея аккумуляторная свинцовая 6-СТ-45</t>
  </si>
  <si>
    <t>Батарея аккумуляторная свинцовая 3-СТ-150</t>
  </si>
  <si>
    <t>Мешок спальный с двумя вкладышами</t>
  </si>
  <si>
    <t>Весы настольные</t>
  </si>
  <si>
    <t>Катушка полевая большая</t>
  </si>
  <si>
    <t>Линейка масштабная металлическая</t>
  </si>
  <si>
    <t>Магазин сопротивлений Р-33</t>
  </si>
  <si>
    <t>Паяльник электрической торцевой</t>
  </si>
  <si>
    <t>Провод геофизический ГПСМП</t>
  </si>
  <si>
    <t>Фляга алюминиевая 25 л</t>
  </si>
  <si>
    <t>Лом стоительный стальной</t>
  </si>
  <si>
    <t>Машина ручная сверлильная</t>
  </si>
  <si>
    <t>Пробник аккумуляторный</t>
  </si>
  <si>
    <t>Провод геофизический ГПСМ</t>
  </si>
  <si>
    <t>Бочка стальная</t>
  </si>
  <si>
    <t>Станок для ножовочного  полотна</t>
  </si>
  <si>
    <t>Паоатка 4-местная</t>
  </si>
  <si>
    <t>Паоатка 10-местная</t>
  </si>
  <si>
    <t>Агрегат бензоэлектрический</t>
  </si>
  <si>
    <t>Вольтметр цифровой</t>
  </si>
  <si>
    <t>Осцилограф</t>
  </si>
  <si>
    <t>Станция электроразведочная</t>
  </si>
  <si>
    <t>Частометр ЧЗ-57</t>
  </si>
  <si>
    <t>единичной сметной расценки  на проведение электроразведки</t>
  </si>
  <si>
    <t>(10 кв. км , руб.)</t>
  </si>
  <si>
    <t>(с учетом коэффициента 1,085)</t>
  </si>
  <si>
    <t>с учетом коэффи-циента и сезонности</t>
  </si>
  <si>
    <t>Камеральная обработка материалов электроразведки</t>
  </si>
  <si>
    <t>Геофизик 2 категории</t>
  </si>
  <si>
    <t>Техник-геофизик</t>
  </si>
  <si>
    <t>Затраты труда, чел.-месяц</t>
  </si>
  <si>
    <t>Лента для пишущих машинок</t>
  </si>
  <si>
    <t>Бланки логарифмические</t>
  </si>
  <si>
    <t>Картон</t>
  </si>
  <si>
    <t>Бумага масштабно-координатная</t>
  </si>
  <si>
    <t>единичной сметной расценки на проведение камеральной обработки материалов электроразведки</t>
  </si>
  <si>
    <t>Камеральная обработка материалов</t>
  </si>
  <si>
    <t>Годо-вая норма износа, %</t>
  </si>
  <si>
    <t>(на 1 смену, руб.)</t>
  </si>
  <si>
    <t>Коэффи-циент на резерв обо-рудования</t>
  </si>
  <si>
    <t>куб.м</t>
  </si>
  <si>
    <t>Нашатырь</t>
  </si>
  <si>
    <t>Канцелярские принадлежности</t>
  </si>
  <si>
    <t>Пила поперечная</t>
  </si>
  <si>
    <t>Тиски ручные</t>
  </si>
  <si>
    <t>Бочка деревянная для воды</t>
  </si>
  <si>
    <t>Термос</t>
  </si>
  <si>
    <t>(на 1 месяц, руб.)</t>
  </si>
  <si>
    <t>Лента липкая</t>
  </si>
  <si>
    <t>Бумага наждачная</t>
  </si>
  <si>
    <t>Бумага осциллографическая</t>
  </si>
  <si>
    <t>Бензин А-76</t>
  </si>
  <si>
    <t>км</t>
  </si>
  <si>
    <t>Машина смоточная</t>
  </si>
  <si>
    <t>Вода дистиллированная</t>
  </si>
  <si>
    <t>Вазелин технический</t>
  </si>
  <si>
    <t>Вилка штепсельная</t>
  </si>
  <si>
    <t>Войлок технический</t>
  </si>
  <si>
    <t>Канифоль сосновая марки "В"</t>
  </si>
  <si>
    <t>Полотна ножовочные</t>
  </si>
  <si>
    <t>Фонарь электрический карманный бытовой</t>
  </si>
  <si>
    <t>Стул походный</t>
  </si>
  <si>
    <t>Услуги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</si>
  <si>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 партии</t>
    </r>
  </si>
  <si>
    <t>Геофизик 1 категории</t>
  </si>
  <si>
    <t>Геофизик 2 категории (интерпретатор)</t>
  </si>
  <si>
    <t>Рабочий на геофизических работах 3 разряда</t>
  </si>
  <si>
    <t xml:space="preserve">Тетрадь общая </t>
  </si>
  <si>
    <t>Лента изоляционная двухсторонняя</t>
  </si>
  <si>
    <t>Блокноты разные</t>
  </si>
  <si>
    <t>кв. м</t>
  </si>
  <si>
    <t>Ножницы канцелярские</t>
  </si>
  <si>
    <t xml:space="preserve">Готовальня </t>
  </si>
  <si>
    <t>Дырокол конторский</t>
  </si>
  <si>
    <t>Ящик металлический (сейф)</t>
  </si>
  <si>
    <t>Тубус для чертежей</t>
  </si>
  <si>
    <t>Брезент защитный</t>
  </si>
  <si>
    <t>Основных расходов по статье услуги</t>
  </si>
  <si>
    <t>(на 1 год, руб)</t>
  </si>
  <si>
    <t>Суммарная стоимость основных средств</t>
  </si>
  <si>
    <t>Суммарная стоимость малоценных предметов</t>
  </si>
  <si>
    <t>Коэффициент на проведение тех. обслуживания</t>
  </si>
  <si>
    <t>Техническое обслуживание и текущие ремонты, в год</t>
  </si>
  <si>
    <t>Коэффициент на проведение капитального ремонта</t>
  </si>
  <si>
    <t>Проведение капитального ремонта оборудования</t>
  </si>
  <si>
    <t>Вид работы - метод заряда (МЭВП, ММЗВП) способом градиентов при профильной съемке с зарядкой короткопериодныим разнополярными импульсами тока. Две точки заряда</t>
  </si>
  <si>
    <t xml:space="preserve">Геофизик 2 категории </t>
  </si>
  <si>
    <t>Геофизик б/к</t>
  </si>
  <si>
    <t>Инженер 2 категории (электронщик)</t>
  </si>
  <si>
    <t>Водитель 2 класса</t>
  </si>
  <si>
    <t>Дрель ручная механическая</t>
  </si>
  <si>
    <t>Паяльник электрический торцевой</t>
  </si>
  <si>
    <t>Палатка 4-местная</t>
  </si>
  <si>
    <t>Палатка 10-местная</t>
  </si>
  <si>
    <t>Радиостанция "Карат-2М"</t>
  </si>
  <si>
    <t>Генератор импульсный</t>
  </si>
  <si>
    <t>Станция электроразведочная ВПС-63</t>
  </si>
  <si>
    <t>единичной сметной расценки</t>
  </si>
  <si>
    <t>(10 км профильной съемки , руб.)</t>
  </si>
  <si>
    <t>Метод заряда способом градиентов</t>
  </si>
  <si>
    <t>Амортизация</t>
  </si>
  <si>
    <t>Производственный транспорт</t>
  </si>
  <si>
    <t>Электроразвед-ка ВП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</si>
</sst>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71" fontId="0" fillId="0" borderId="2" xfId="0" applyNumberFormat="1" applyBorder="1" applyAlignment="1">
      <alignment horizontal="center" vertical="center" wrapText="1"/>
    </xf>
    <xf numFmtId="171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8"/>
  <sheetViews>
    <sheetView workbookViewId="0" topLeftCell="A263">
      <selection activeCell="J275" sqref="J275"/>
    </sheetView>
  </sheetViews>
  <sheetFormatPr defaultColWidth="9.00390625" defaultRowHeight="12.75"/>
  <cols>
    <col min="1" max="22" width="3.75390625" style="0" customWidth="1"/>
    <col min="23" max="23" width="5.25390625" style="0" customWidth="1"/>
    <col min="24" max="24" width="7.625" style="0" hidden="1" customWidth="1"/>
    <col min="25" max="25" width="3.75390625" style="0" customWidth="1"/>
    <col min="26" max="26" width="6.875" style="0" customWidth="1"/>
    <col min="27" max="27" width="8.75390625" style="0" hidden="1" customWidth="1"/>
    <col min="28" max="16384" width="3.75390625" style="0" customWidth="1"/>
  </cols>
  <sheetData>
    <row r="1" spans="1:23" ht="15.75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25.5" customHeight="1">
      <c r="A3" s="79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87" t="s">
        <v>62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 t="s">
        <v>63</v>
      </c>
      <c r="T5" s="87"/>
      <c r="U5" s="87"/>
      <c r="V5" s="87"/>
      <c r="W5" s="87"/>
    </row>
    <row r="6" spans="1:23" ht="12.75">
      <c r="A6" s="35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0">
        <v>1</v>
      </c>
      <c r="T6" s="30"/>
      <c r="U6" s="30"/>
      <c r="V6" s="30"/>
      <c r="W6" s="30"/>
    </row>
    <row r="7" spans="1:23" ht="12.75">
      <c r="A7" s="71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85">
        <v>0.079</v>
      </c>
      <c r="T7" s="85"/>
      <c r="U7" s="85"/>
      <c r="V7" s="85"/>
      <c r="W7" s="85"/>
    </row>
    <row r="8" spans="1:23" ht="12.75">
      <c r="A8" s="71" t="s">
        <v>67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85">
        <v>0.38</v>
      </c>
      <c r="T8" s="85"/>
      <c r="U8" s="85"/>
      <c r="V8" s="85"/>
      <c r="W8" s="85"/>
    </row>
    <row r="9" spans="1:23" ht="12.75">
      <c r="A9" s="71" t="s">
        <v>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85">
        <v>0</v>
      </c>
      <c r="T9" s="85"/>
      <c r="U9" s="85"/>
      <c r="V9" s="85"/>
      <c r="W9" s="85"/>
    </row>
    <row r="10" spans="1:23" ht="12.75">
      <c r="A10" s="71" t="s">
        <v>68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31"/>
      <c r="T10" s="31"/>
      <c r="U10" s="31"/>
      <c r="V10" s="31"/>
      <c r="W10" s="31"/>
    </row>
    <row r="11" spans="1:23" ht="12.75">
      <c r="A11" s="71" t="s">
        <v>69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30">
        <v>1.18</v>
      </c>
      <c r="T11" s="30"/>
      <c r="U11" s="30"/>
      <c r="V11" s="30"/>
      <c r="W11" s="30"/>
    </row>
    <row r="12" spans="1:23" ht="12.75">
      <c r="A12" s="71" t="s">
        <v>70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30">
        <v>1.25</v>
      </c>
      <c r="T12" s="30"/>
      <c r="U12" s="30"/>
      <c r="V12" s="30"/>
      <c r="W12" s="30"/>
    </row>
    <row r="13" spans="1:23" ht="12.75">
      <c r="A13" s="71" t="s">
        <v>71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85">
        <v>0.234</v>
      </c>
      <c r="T13" s="85"/>
      <c r="U13" s="85"/>
      <c r="V13" s="85"/>
      <c r="W13" s="85"/>
    </row>
    <row r="14" spans="1:23" ht="12.75">
      <c r="A14" s="71" t="s">
        <v>72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85">
        <v>0.14</v>
      </c>
      <c r="T14" s="85"/>
      <c r="U14" s="85"/>
      <c r="V14" s="85"/>
      <c r="W14" s="85"/>
    </row>
    <row r="15" spans="1:23" ht="12.75">
      <c r="A15" s="71" t="s">
        <v>14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31">
        <v>25.4</v>
      </c>
      <c r="T15" s="31"/>
      <c r="U15" s="31"/>
      <c r="V15" s="31"/>
      <c r="W15" s="31"/>
    </row>
    <row r="16" spans="1:23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/>
      <c r="T16" s="2"/>
      <c r="U16" s="2"/>
      <c r="V16" s="2"/>
      <c r="W16" s="2"/>
    </row>
    <row r="17" spans="1:23" ht="37.5" customHeight="1">
      <c r="A17" s="90" t="s">
        <v>53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9" spans="1:23" ht="12.75">
      <c r="A19" s="79" t="s">
        <v>73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3" ht="12.75">
      <c r="A20" s="79" t="s">
        <v>74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 ht="12.75" hidden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ht="12.75">
      <c r="A22" s="79" t="s">
        <v>194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01" t="s">
        <v>75</v>
      </c>
      <c r="B24" s="45" t="s">
        <v>81</v>
      </c>
      <c r="C24" s="46"/>
      <c r="D24" s="46"/>
      <c r="E24" s="46"/>
      <c r="F24" s="46"/>
      <c r="G24" s="46"/>
      <c r="H24" s="46"/>
      <c r="I24" s="46"/>
      <c r="J24" s="47"/>
      <c r="K24" s="45" t="s">
        <v>80</v>
      </c>
      <c r="L24" s="46"/>
      <c r="M24" s="46"/>
      <c r="N24" s="47"/>
      <c r="O24" s="45" t="s">
        <v>79</v>
      </c>
      <c r="P24" s="46"/>
      <c r="Q24" s="47"/>
      <c r="R24" s="42" t="s">
        <v>78</v>
      </c>
      <c r="S24" s="43"/>
      <c r="T24" s="43"/>
      <c r="U24" s="43"/>
      <c r="V24" s="43"/>
      <c r="W24" s="44"/>
    </row>
    <row r="25" spans="1:23" ht="12.75">
      <c r="A25" s="102"/>
      <c r="B25" s="104"/>
      <c r="C25" s="105"/>
      <c r="D25" s="105"/>
      <c r="E25" s="105"/>
      <c r="F25" s="105"/>
      <c r="G25" s="105"/>
      <c r="H25" s="105"/>
      <c r="I25" s="105"/>
      <c r="J25" s="106"/>
      <c r="K25" s="104"/>
      <c r="L25" s="105"/>
      <c r="M25" s="105"/>
      <c r="N25" s="106"/>
      <c r="O25" s="104"/>
      <c r="P25" s="105"/>
      <c r="Q25" s="106"/>
      <c r="R25" s="45" t="s">
        <v>76</v>
      </c>
      <c r="S25" s="46"/>
      <c r="T25" s="47"/>
      <c r="U25" s="45" t="s">
        <v>77</v>
      </c>
      <c r="V25" s="46"/>
      <c r="W25" s="47"/>
    </row>
    <row r="26" spans="1:23" ht="38.25" customHeight="1">
      <c r="A26" s="103"/>
      <c r="B26" s="48"/>
      <c r="C26" s="49"/>
      <c r="D26" s="49"/>
      <c r="E26" s="49"/>
      <c r="F26" s="49"/>
      <c r="G26" s="49"/>
      <c r="H26" s="49"/>
      <c r="I26" s="49"/>
      <c r="J26" s="50"/>
      <c r="K26" s="48"/>
      <c r="L26" s="49"/>
      <c r="M26" s="49"/>
      <c r="N26" s="50"/>
      <c r="O26" s="48"/>
      <c r="P26" s="49"/>
      <c r="Q26" s="50"/>
      <c r="R26" s="48"/>
      <c r="S26" s="49"/>
      <c r="T26" s="50"/>
      <c r="U26" s="48"/>
      <c r="V26" s="49"/>
      <c r="W26" s="50"/>
    </row>
    <row r="27" spans="1:23" ht="12.75">
      <c r="A27" s="5">
        <v>1</v>
      </c>
      <c r="B27" s="34">
        <v>2</v>
      </c>
      <c r="C27" s="34"/>
      <c r="D27" s="34"/>
      <c r="E27" s="34"/>
      <c r="F27" s="34"/>
      <c r="G27" s="34"/>
      <c r="H27" s="34"/>
      <c r="I27" s="34"/>
      <c r="J27" s="34"/>
      <c r="K27" s="34">
        <v>3</v>
      </c>
      <c r="L27" s="34"/>
      <c r="M27" s="34"/>
      <c r="N27" s="34"/>
      <c r="O27" s="34">
        <v>4</v>
      </c>
      <c r="P27" s="34"/>
      <c r="Q27" s="34"/>
      <c r="R27" s="34">
        <v>5</v>
      </c>
      <c r="S27" s="34"/>
      <c r="T27" s="34"/>
      <c r="U27" s="34">
        <v>6</v>
      </c>
      <c r="V27" s="34"/>
      <c r="W27" s="34"/>
    </row>
    <row r="28" spans="1:23" ht="24.75" customHeight="1">
      <c r="A28" s="97">
        <v>1</v>
      </c>
      <c r="B28" s="100" t="s">
        <v>219</v>
      </c>
      <c r="C28" s="36"/>
      <c r="D28" s="36"/>
      <c r="E28" s="36"/>
      <c r="F28" s="36"/>
      <c r="G28" s="36"/>
      <c r="H28" s="36"/>
      <c r="I28" s="36"/>
      <c r="J28" s="37"/>
      <c r="K28" s="91">
        <v>0.25</v>
      </c>
      <c r="L28" s="91"/>
      <c r="M28" s="91"/>
      <c r="N28" s="91"/>
      <c r="O28" s="91">
        <f>37.53*6.65</f>
        <v>249.57450000000003</v>
      </c>
      <c r="P28" s="91"/>
      <c r="Q28" s="91"/>
      <c r="R28" s="91">
        <f aca="true" t="shared" si="0" ref="R28:R33">K28*O28</f>
        <v>62.39362500000001</v>
      </c>
      <c r="S28" s="91"/>
      <c r="T28" s="91"/>
      <c r="U28" s="91">
        <f aca="true" t="shared" si="1" ref="U28:U33">R28*$S$6</f>
        <v>62.39362500000001</v>
      </c>
      <c r="V28" s="91"/>
      <c r="W28" s="91"/>
    </row>
    <row r="29" spans="1:23" ht="12.75">
      <c r="A29" s="98"/>
      <c r="B29" s="71" t="s">
        <v>16</v>
      </c>
      <c r="C29" s="71"/>
      <c r="D29" s="71"/>
      <c r="E29" s="71"/>
      <c r="F29" s="71"/>
      <c r="G29" s="71"/>
      <c r="H29" s="71"/>
      <c r="I29" s="71"/>
      <c r="J29" s="71"/>
      <c r="K29" s="30">
        <v>0.25</v>
      </c>
      <c r="L29" s="30"/>
      <c r="M29" s="30"/>
      <c r="N29" s="30"/>
      <c r="O29" s="30">
        <f>22.91*6.65</f>
        <v>152.35150000000002</v>
      </c>
      <c r="P29" s="30"/>
      <c r="Q29" s="30"/>
      <c r="R29" s="91">
        <f t="shared" si="0"/>
        <v>38.087875000000004</v>
      </c>
      <c r="S29" s="91"/>
      <c r="T29" s="91"/>
      <c r="U29" s="91">
        <f t="shared" si="1"/>
        <v>38.087875000000004</v>
      </c>
      <c r="V29" s="91"/>
      <c r="W29" s="91"/>
    </row>
    <row r="30" spans="1:23" ht="12.75">
      <c r="A30" s="98"/>
      <c r="B30" s="71" t="s">
        <v>221</v>
      </c>
      <c r="C30" s="71"/>
      <c r="D30" s="71"/>
      <c r="E30" s="71"/>
      <c r="F30" s="71"/>
      <c r="G30" s="71"/>
      <c r="H30" s="71"/>
      <c r="I30" s="71"/>
      <c r="J30" s="71"/>
      <c r="K30" s="30">
        <v>1</v>
      </c>
      <c r="L30" s="30"/>
      <c r="M30" s="30"/>
      <c r="N30" s="30"/>
      <c r="O30" s="30">
        <f>22.91*6.65</f>
        <v>152.35150000000002</v>
      </c>
      <c r="P30" s="30"/>
      <c r="Q30" s="30"/>
      <c r="R30" s="91">
        <f t="shared" si="0"/>
        <v>152.35150000000002</v>
      </c>
      <c r="S30" s="91"/>
      <c r="T30" s="91"/>
      <c r="U30" s="91">
        <f t="shared" si="1"/>
        <v>152.35150000000002</v>
      </c>
      <c r="V30" s="91"/>
      <c r="W30" s="91"/>
    </row>
    <row r="31" spans="1:23" ht="12.75">
      <c r="A31" s="98"/>
      <c r="B31" s="71" t="s">
        <v>127</v>
      </c>
      <c r="C31" s="71"/>
      <c r="D31" s="71"/>
      <c r="E31" s="71"/>
      <c r="F31" s="71"/>
      <c r="G31" s="71"/>
      <c r="H31" s="71"/>
      <c r="I31" s="71"/>
      <c r="J31" s="71"/>
      <c r="K31" s="30">
        <v>0.5</v>
      </c>
      <c r="L31" s="30"/>
      <c r="M31" s="30"/>
      <c r="N31" s="30"/>
      <c r="O31" s="30">
        <f>20.23*6.65</f>
        <v>134.5295</v>
      </c>
      <c r="P31" s="30"/>
      <c r="Q31" s="30"/>
      <c r="R31" s="91">
        <f t="shared" si="0"/>
        <v>67.26475</v>
      </c>
      <c r="S31" s="91"/>
      <c r="T31" s="91"/>
      <c r="U31" s="91">
        <f t="shared" si="1"/>
        <v>67.26475</v>
      </c>
      <c r="V31" s="91"/>
      <c r="W31" s="91"/>
    </row>
    <row r="32" spans="1:23" ht="12.75">
      <c r="A32" s="98"/>
      <c r="B32" s="71" t="s">
        <v>128</v>
      </c>
      <c r="C32" s="71"/>
      <c r="D32" s="71"/>
      <c r="E32" s="71"/>
      <c r="F32" s="71"/>
      <c r="G32" s="71"/>
      <c r="H32" s="71"/>
      <c r="I32" s="71"/>
      <c r="J32" s="71"/>
      <c r="K32" s="30">
        <v>2.25</v>
      </c>
      <c r="L32" s="30"/>
      <c r="M32" s="30"/>
      <c r="N32" s="30"/>
      <c r="O32" s="30">
        <f>20.23*6.65</f>
        <v>134.5295</v>
      </c>
      <c r="P32" s="30"/>
      <c r="Q32" s="30"/>
      <c r="R32" s="91">
        <f t="shared" si="0"/>
        <v>302.69137500000005</v>
      </c>
      <c r="S32" s="91"/>
      <c r="T32" s="91"/>
      <c r="U32" s="91">
        <f t="shared" si="1"/>
        <v>302.69137500000005</v>
      </c>
      <c r="V32" s="91"/>
      <c r="W32" s="91"/>
    </row>
    <row r="33" spans="1:23" ht="12.75">
      <c r="A33" s="98"/>
      <c r="B33" s="71" t="s">
        <v>220</v>
      </c>
      <c r="C33" s="71"/>
      <c r="D33" s="71"/>
      <c r="E33" s="71"/>
      <c r="F33" s="71"/>
      <c r="G33" s="71"/>
      <c r="H33" s="71"/>
      <c r="I33" s="71"/>
      <c r="J33" s="71"/>
      <c r="K33" s="30">
        <v>0.5</v>
      </c>
      <c r="L33" s="30"/>
      <c r="M33" s="30"/>
      <c r="N33" s="30"/>
      <c r="O33" s="30">
        <f>25.94*6.65</f>
        <v>172.501</v>
      </c>
      <c r="P33" s="30"/>
      <c r="Q33" s="30"/>
      <c r="R33" s="91">
        <f t="shared" si="0"/>
        <v>86.2505</v>
      </c>
      <c r="S33" s="91"/>
      <c r="T33" s="91"/>
      <c r="U33" s="91">
        <f t="shared" si="1"/>
        <v>86.2505</v>
      </c>
      <c r="V33" s="91"/>
      <c r="W33" s="91"/>
    </row>
    <row r="34" spans="1:23" ht="12.75" hidden="1">
      <c r="A34" s="98"/>
      <c r="B34" s="71"/>
      <c r="C34" s="71"/>
      <c r="D34" s="71"/>
      <c r="E34" s="71"/>
      <c r="F34" s="71"/>
      <c r="G34" s="71"/>
      <c r="H34" s="71"/>
      <c r="I34" s="71"/>
      <c r="J34" s="71"/>
      <c r="K34" s="30"/>
      <c r="L34" s="30"/>
      <c r="M34" s="30"/>
      <c r="N34" s="30"/>
      <c r="O34" s="30"/>
      <c r="P34" s="30"/>
      <c r="Q34" s="30"/>
      <c r="R34" s="91"/>
      <c r="S34" s="91"/>
      <c r="T34" s="91"/>
      <c r="U34" s="91"/>
      <c r="V34" s="91"/>
      <c r="W34" s="91"/>
    </row>
    <row r="35" spans="1:23" ht="12.75" hidden="1">
      <c r="A35" s="98"/>
      <c r="B35" s="71"/>
      <c r="C35" s="71"/>
      <c r="D35" s="71"/>
      <c r="E35" s="71"/>
      <c r="F35" s="71"/>
      <c r="G35" s="71"/>
      <c r="H35" s="71"/>
      <c r="I35" s="71"/>
      <c r="J35" s="71"/>
      <c r="K35" s="30"/>
      <c r="L35" s="30"/>
      <c r="M35" s="30"/>
      <c r="N35" s="30"/>
      <c r="O35" s="30"/>
      <c r="P35" s="30"/>
      <c r="Q35" s="30"/>
      <c r="R35" s="91"/>
      <c r="S35" s="91"/>
      <c r="T35" s="91"/>
      <c r="U35" s="91"/>
      <c r="V35" s="91"/>
      <c r="W35" s="91"/>
    </row>
    <row r="36" spans="1:23" ht="12.75" hidden="1">
      <c r="A36" s="98"/>
      <c r="B36" s="95"/>
      <c r="C36" s="95"/>
      <c r="D36" s="95"/>
      <c r="E36" s="95"/>
      <c r="F36" s="95"/>
      <c r="G36" s="95"/>
      <c r="H36" s="95"/>
      <c r="I36" s="95"/>
      <c r="J36" s="95"/>
      <c r="K36" s="96"/>
      <c r="L36" s="96"/>
      <c r="M36" s="96"/>
      <c r="N36" s="96"/>
      <c r="O36" s="96"/>
      <c r="P36" s="96"/>
      <c r="Q36" s="96"/>
      <c r="R36" s="91"/>
      <c r="S36" s="91"/>
      <c r="T36" s="91"/>
      <c r="U36" s="91"/>
      <c r="V36" s="91"/>
      <c r="W36" s="91"/>
    </row>
    <row r="37" spans="1:23" ht="12.75" hidden="1">
      <c r="A37" s="98"/>
      <c r="B37" s="71"/>
      <c r="C37" s="71"/>
      <c r="D37" s="71"/>
      <c r="E37" s="71"/>
      <c r="F37" s="71"/>
      <c r="G37" s="71"/>
      <c r="H37" s="71"/>
      <c r="I37" s="71"/>
      <c r="J37" s="71"/>
      <c r="K37" s="30"/>
      <c r="L37" s="30"/>
      <c r="M37" s="30"/>
      <c r="N37" s="30"/>
      <c r="O37" s="30"/>
      <c r="P37" s="30"/>
      <c r="Q37" s="30"/>
      <c r="R37" s="91"/>
      <c r="S37" s="91"/>
      <c r="T37" s="91"/>
      <c r="U37" s="91"/>
      <c r="V37" s="91"/>
      <c r="W37" s="91"/>
    </row>
    <row r="38" spans="1:23" ht="12.75">
      <c r="A38" s="98"/>
      <c r="B38" s="92" t="s">
        <v>87</v>
      </c>
      <c r="C38" s="92"/>
      <c r="D38" s="92"/>
      <c r="E38" s="92"/>
      <c r="F38" s="92"/>
      <c r="G38" s="92"/>
      <c r="H38" s="92"/>
      <c r="I38" s="92"/>
      <c r="J38" s="92"/>
      <c r="K38" s="93">
        <f>SUM(K28:N37)</f>
        <v>4.75</v>
      </c>
      <c r="L38" s="93"/>
      <c r="M38" s="93"/>
      <c r="N38" s="93"/>
      <c r="O38" s="93"/>
      <c r="P38" s="93"/>
      <c r="Q38" s="93"/>
      <c r="R38" s="94">
        <f>SUM(R28:T37)</f>
        <v>709.039625</v>
      </c>
      <c r="S38" s="94"/>
      <c r="T38" s="94"/>
      <c r="U38" s="94">
        <f>SUM(U28:W37)</f>
        <v>709.039625</v>
      </c>
      <c r="V38" s="94"/>
      <c r="W38" s="94"/>
    </row>
    <row r="39" spans="1:23" ht="26.25" customHeight="1">
      <c r="A39" s="98"/>
      <c r="B39" s="71" t="s">
        <v>222</v>
      </c>
      <c r="C39" s="71"/>
      <c r="D39" s="71"/>
      <c r="E39" s="71"/>
      <c r="F39" s="71"/>
      <c r="G39" s="71"/>
      <c r="H39" s="71"/>
      <c r="I39" s="71"/>
      <c r="J39" s="71"/>
      <c r="K39" s="30">
        <v>0.5</v>
      </c>
      <c r="L39" s="30"/>
      <c r="M39" s="30"/>
      <c r="N39" s="30"/>
      <c r="O39" s="30">
        <f>12.32*6.65</f>
        <v>81.92800000000001</v>
      </c>
      <c r="P39" s="30"/>
      <c r="Q39" s="30"/>
      <c r="R39" s="91">
        <f>K39*O39</f>
        <v>40.964000000000006</v>
      </c>
      <c r="S39" s="91"/>
      <c r="T39" s="91"/>
      <c r="U39" s="91">
        <f>R39*$S$6</f>
        <v>40.964000000000006</v>
      </c>
      <c r="V39" s="91"/>
      <c r="W39" s="91"/>
    </row>
    <row r="40" spans="1:23" ht="27.75" customHeight="1">
      <c r="A40" s="98"/>
      <c r="B40" s="71" t="s">
        <v>25</v>
      </c>
      <c r="C40" s="71"/>
      <c r="D40" s="71"/>
      <c r="E40" s="71"/>
      <c r="F40" s="71"/>
      <c r="G40" s="71"/>
      <c r="H40" s="71"/>
      <c r="I40" s="71"/>
      <c r="J40" s="71"/>
      <c r="K40" s="30">
        <v>3.5</v>
      </c>
      <c r="L40" s="30"/>
      <c r="M40" s="30"/>
      <c r="N40" s="30"/>
      <c r="O40" s="30">
        <f>10.79*6.65</f>
        <v>71.7535</v>
      </c>
      <c r="P40" s="30"/>
      <c r="Q40" s="30"/>
      <c r="R40" s="91">
        <f>K40*O40</f>
        <v>251.13725</v>
      </c>
      <c r="S40" s="91"/>
      <c r="T40" s="91"/>
      <c r="U40" s="91">
        <f>R40*$S$6</f>
        <v>251.13725</v>
      </c>
      <c r="V40" s="91"/>
      <c r="W40" s="91"/>
    </row>
    <row r="41" spans="1:23" ht="25.5" customHeight="1">
      <c r="A41" s="98"/>
      <c r="B41" s="71" t="s">
        <v>26</v>
      </c>
      <c r="C41" s="71"/>
      <c r="D41" s="71"/>
      <c r="E41" s="71"/>
      <c r="F41" s="71"/>
      <c r="G41" s="71"/>
      <c r="H41" s="71"/>
      <c r="I41" s="71"/>
      <c r="J41" s="71"/>
      <c r="K41" s="30">
        <v>1</v>
      </c>
      <c r="L41" s="30"/>
      <c r="M41" s="30"/>
      <c r="N41" s="30"/>
      <c r="O41" s="30">
        <f>15.16*6.65</f>
        <v>100.81400000000001</v>
      </c>
      <c r="P41" s="30"/>
      <c r="Q41" s="30"/>
      <c r="R41" s="91">
        <f>K41*O41</f>
        <v>100.81400000000001</v>
      </c>
      <c r="S41" s="91"/>
      <c r="T41" s="91"/>
      <c r="U41" s="91">
        <f>R41*$S$6</f>
        <v>100.81400000000001</v>
      </c>
      <c r="V41" s="91"/>
      <c r="W41" s="91"/>
    </row>
    <row r="42" spans="1:23" ht="12.75" hidden="1">
      <c r="A42" s="98"/>
      <c r="B42" s="71"/>
      <c r="C42" s="71"/>
      <c r="D42" s="71"/>
      <c r="E42" s="71"/>
      <c r="F42" s="71"/>
      <c r="G42" s="71"/>
      <c r="H42" s="71"/>
      <c r="I42" s="71"/>
      <c r="J42" s="71"/>
      <c r="K42" s="30"/>
      <c r="L42" s="30"/>
      <c r="M42" s="30"/>
      <c r="N42" s="30"/>
      <c r="O42" s="30"/>
      <c r="P42" s="30"/>
      <c r="Q42" s="30"/>
      <c r="R42" s="91"/>
      <c r="S42" s="91"/>
      <c r="T42" s="91"/>
      <c r="U42" s="91"/>
      <c r="V42" s="91"/>
      <c r="W42" s="91"/>
    </row>
    <row r="43" spans="1:23" ht="12.75" hidden="1">
      <c r="A43" s="98"/>
      <c r="B43" s="71"/>
      <c r="C43" s="71"/>
      <c r="D43" s="71"/>
      <c r="E43" s="71"/>
      <c r="F43" s="71"/>
      <c r="G43" s="71"/>
      <c r="H43" s="71"/>
      <c r="I43" s="71"/>
      <c r="J43" s="71"/>
      <c r="K43" s="30"/>
      <c r="L43" s="30"/>
      <c r="M43" s="30"/>
      <c r="N43" s="30"/>
      <c r="O43" s="30"/>
      <c r="P43" s="30"/>
      <c r="Q43" s="30"/>
      <c r="R43" s="91"/>
      <c r="S43" s="91"/>
      <c r="T43" s="91"/>
      <c r="U43" s="91"/>
      <c r="V43" s="91"/>
      <c r="W43" s="91"/>
    </row>
    <row r="44" spans="1:23" ht="12.75" hidden="1">
      <c r="A44" s="98"/>
      <c r="B44" s="71"/>
      <c r="C44" s="71"/>
      <c r="D44" s="71"/>
      <c r="E44" s="71"/>
      <c r="F44" s="71"/>
      <c r="G44" s="71"/>
      <c r="H44" s="71"/>
      <c r="I44" s="71"/>
      <c r="J44" s="71"/>
      <c r="K44" s="30"/>
      <c r="L44" s="30"/>
      <c r="M44" s="30"/>
      <c r="N44" s="30"/>
      <c r="O44" s="30"/>
      <c r="P44" s="30"/>
      <c r="Q44" s="30"/>
      <c r="R44" s="91"/>
      <c r="S44" s="91"/>
      <c r="T44" s="91"/>
      <c r="U44" s="91"/>
      <c r="V44" s="91"/>
      <c r="W44" s="91"/>
    </row>
    <row r="45" spans="1:23" ht="12.75">
      <c r="A45" s="99"/>
      <c r="B45" s="92" t="s">
        <v>88</v>
      </c>
      <c r="C45" s="92"/>
      <c r="D45" s="92"/>
      <c r="E45" s="92"/>
      <c r="F45" s="92"/>
      <c r="G45" s="92"/>
      <c r="H45" s="92"/>
      <c r="I45" s="92"/>
      <c r="J45" s="92"/>
      <c r="K45" s="93">
        <f>SUM(K39:N43)</f>
        <v>5</v>
      </c>
      <c r="L45" s="93"/>
      <c r="M45" s="93"/>
      <c r="N45" s="93"/>
      <c r="O45" s="93" t="s">
        <v>86</v>
      </c>
      <c r="P45" s="93"/>
      <c r="Q45" s="93"/>
      <c r="R45" s="94">
        <f>SUM(R39:T43)</f>
        <v>392.91525</v>
      </c>
      <c r="S45" s="94"/>
      <c r="T45" s="94"/>
      <c r="U45" s="94">
        <f>SUM(U39:W43)</f>
        <v>392.91525</v>
      </c>
      <c r="V45" s="94"/>
      <c r="W45" s="94"/>
    </row>
    <row r="46" spans="1:23" ht="12.75">
      <c r="A46" s="4"/>
      <c r="B46" s="73" t="s">
        <v>82</v>
      </c>
      <c r="C46" s="73"/>
      <c r="D46" s="73"/>
      <c r="E46" s="73"/>
      <c r="F46" s="73"/>
      <c r="G46" s="73"/>
      <c r="H46" s="73"/>
      <c r="I46" s="73"/>
      <c r="J46" s="73"/>
      <c r="K46" s="53">
        <f>K36+K45</f>
        <v>5</v>
      </c>
      <c r="L46" s="87"/>
      <c r="M46" s="87"/>
      <c r="N46" s="87"/>
      <c r="O46" s="87" t="s">
        <v>86</v>
      </c>
      <c r="P46" s="87"/>
      <c r="Q46" s="87"/>
      <c r="R46" s="53">
        <f>R38+R45</f>
        <v>1101.954875</v>
      </c>
      <c r="S46" s="87"/>
      <c r="T46" s="87"/>
      <c r="U46" s="53">
        <f>U38+U45</f>
        <v>1101.954875</v>
      </c>
      <c r="V46" s="87"/>
      <c r="W46" s="87"/>
    </row>
    <row r="47" spans="1:23" ht="12.75">
      <c r="A47" s="3">
        <v>2</v>
      </c>
      <c r="B47" s="71" t="s">
        <v>65</v>
      </c>
      <c r="C47" s="71"/>
      <c r="D47" s="71"/>
      <c r="E47" s="71"/>
      <c r="F47" s="71"/>
      <c r="G47" s="71"/>
      <c r="H47" s="71"/>
      <c r="I47" s="71"/>
      <c r="J47" s="71"/>
      <c r="K47" s="31" t="s">
        <v>86</v>
      </c>
      <c r="L47" s="31"/>
      <c r="M47" s="31"/>
      <c r="N47" s="31"/>
      <c r="O47" s="31" t="s">
        <v>86</v>
      </c>
      <c r="P47" s="31"/>
      <c r="Q47" s="31"/>
      <c r="R47" s="30">
        <f>R46*$S$7</f>
        <v>87.054435125</v>
      </c>
      <c r="S47" s="30"/>
      <c r="T47" s="30"/>
      <c r="U47" s="30">
        <f>U46*$S$7</f>
        <v>87.054435125</v>
      </c>
      <c r="V47" s="30"/>
      <c r="W47" s="30"/>
    </row>
    <row r="48" spans="1:23" ht="12.75">
      <c r="A48" s="4"/>
      <c r="B48" s="73" t="s">
        <v>83</v>
      </c>
      <c r="C48" s="73"/>
      <c r="D48" s="73"/>
      <c r="E48" s="73"/>
      <c r="F48" s="73"/>
      <c r="G48" s="73"/>
      <c r="H48" s="73"/>
      <c r="I48" s="73"/>
      <c r="J48" s="73"/>
      <c r="K48" s="87" t="s">
        <v>86</v>
      </c>
      <c r="L48" s="87"/>
      <c r="M48" s="87"/>
      <c r="N48" s="87"/>
      <c r="O48" s="87" t="s">
        <v>86</v>
      </c>
      <c r="P48" s="87"/>
      <c r="Q48" s="87"/>
      <c r="R48" s="53">
        <f>R46+R47</f>
        <v>1189.009310125</v>
      </c>
      <c r="S48" s="87"/>
      <c r="T48" s="87"/>
      <c r="U48" s="53">
        <f>U46+U47</f>
        <v>1189.009310125</v>
      </c>
      <c r="V48" s="87"/>
      <c r="W48" s="87"/>
    </row>
    <row r="49" spans="1:23" ht="26.25" customHeight="1">
      <c r="A49" s="3">
        <v>3</v>
      </c>
      <c r="B49" s="71" t="s">
        <v>27</v>
      </c>
      <c r="C49" s="71"/>
      <c r="D49" s="71"/>
      <c r="E49" s="71"/>
      <c r="F49" s="71"/>
      <c r="G49" s="71"/>
      <c r="H49" s="71"/>
      <c r="I49" s="71"/>
      <c r="J49" s="71"/>
      <c r="K49" s="31" t="s">
        <v>86</v>
      </c>
      <c r="L49" s="31"/>
      <c r="M49" s="31"/>
      <c r="N49" s="31"/>
      <c r="O49" s="31" t="s">
        <v>86</v>
      </c>
      <c r="P49" s="31"/>
      <c r="Q49" s="31"/>
      <c r="R49" s="30">
        <f>R48*$S$8</f>
        <v>451.8235378475</v>
      </c>
      <c r="S49" s="30"/>
      <c r="T49" s="30"/>
      <c r="U49" s="30">
        <f>U48*$S$8</f>
        <v>451.8235378475</v>
      </c>
      <c r="V49" s="30"/>
      <c r="W49" s="30"/>
    </row>
    <row r="50" spans="1:23" ht="12.75">
      <c r="A50" s="4"/>
      <c r="B50" s="73" t="s">
        <v>85</v>
      </c>
      <c r="C50" s="73"/>
      <c r="D50" s="73"/>
      <c r="E50" s="73"/>
      <c r="F50" s="73"/>
      <c r="G50" s="73"/>
      <c r="H50" s="73"/>
      <c r="I50" s="73"/>
      <c r="J50" s="73"/>
      <c r="K50" s="87" t="s">
        <v>86</v>
      </c>
      <c r="L50" s="87"/>
      <c r="M50" s="87"/>
      <c r="N50" s="87"/>
      <c r="O50" s="87" t="s">
        <v>86</v>
      </c>
      <c r="P50" s="87"/>
      <c r="Q50" s="87"/>
      <c r="R50" s="53">
        <f>R48+R49</f>
        <v>1640.8328479725</v>
      </c>
      <c r="S50" s="87"/>
      <c r="T50" s="87"/>
      <c r="U50" s="53">
        <f>U48+U49</f>
        <v>1640.8328479725</v>
      </c>
      <c r="V50" s="87"/>
      <c r="W50" s="87"/>
    </row>
    <row r="52" spans="1:23" ht="12.75">
      <c r="A52" s="79" t="s">
        <v>73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</row>
    <row r="53" spans="1:23" ht="12.75">
      <c r="A53" s="79" t="s">
        <v>89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1:23" ht="12.75" hidden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</row>
    <row r="55" spans="1:23" ht="12.75">
      <c r="A55" s="79" t="s">
        <v>28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31" t="s">
        <v>75</v>
      </c>
      <c r="B57" s="31" t="s">
        <v>95</v>
      </c>
      <c r="C57" s="31"/>
      <c r="D57" s="31"/>
      <c r="E57" s="31"/>
      <c r="F57" s="31"/>
      <c r="G57" s="31"/>
      <c r="H57" s="31"/>
      <c r="I57" s="31"/>
      <c r="J57" s="31"/>
      <c r="K57" s="31" t="s">
        <v>94</v>
      </c>
      <c r="L57" s="31"/>
      <c r="M57" s="31" t="s">
        <v>93</v>
      </c>
      <c r="N57" s="31"/>
      <c r="O57" s="31" t="s">
        <v>92</v>
      </c>
      <c r="P57" s="31"/>
      <c r="Q57" s="31"/>
      <c r="R57" s="31" t="s">
        <v>78</v>
      </c>
      <c r="S57" s="31"/>
      <c r="T57" s="31"/>
      <c r="U57" s="31"/>
      <c r="V57" s="31"/>
      <c r="W57" s="31"/>
    </row>
    <row r="58" spans="1:23" ht="39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 t="s">
        <v>90</v>
      </c>
      <c r="S58" s="31"/>
      <c r="T58" s="31"/>
      <c r="U58" s="31" t="s">
        <v>91</v>
      </c>
      <c r="V58" s="31"/>
      <c r="W58" s="31"/>
    </row>
    <row r="59" spans="1:23" ht="12.75">
      <c r="A59" s="6">
        <v>1</v>
      </c>
      <c r="B59" s="75">
        <v>2</v>
      </c>
      <c r="C59" s="75"/>
      <c r="D59" s="75"/>
      <c r="E59" s="75"/>
      <c r="F59" s="75"/>
      <c r="G59" s="75"/>
      <c r="H59" s="75"/>
      <c r="I59" s="75"/>
      <c r="J59" s="75"/>
      <c r="K59" s="75">
        <v>3</v>
      </c>
      <c r="L59" s="75"/>
      <c r="M59" s="75">
        <v>4</v>
      </c>
      <c r="N59" s="75"/>
      <c r="O59" s="75">
        <v>5</v>
      </c>
      <c r="P59" s="75"/>
      <c r="Q59" s="75"/>
      <c r="R59" s="75">
        <v>6</v>
      </c>
      <c r="S59" s="75"/>
      <c r="T59" s="75"/>
      <c r="U59" s="75">
        <v>7</v>
      </c>
      <c r="V59" s="75"/>
      <c r="W59" s="75"/>
    </row>
    <row r="60" spans="1:23" ht="12.75">
      <c r="A60" s="3">
        <v>1</v>
      </c>
      <c r="B60" s="71" t="s">
        <v>223</v>
      </c>
      <c r="C60" s="71"/>
      <c r="D60" s="71"/>
      <c r="E60" s="71"/>
      <c r="F60" s="71"/>
      <c r="G60" s="71"/>
      <c r="H60" s="71"/>
      <c r="I60" s="71"/>
      <c r="J60" s="71"/>
      <c r="K60" s="31" t="s">
        <v>96</v>
      </c>
      <c r="L60" s="31"/>
      <c r="M60" s="30">
        <v>2</v>
      </c>
      <c r="N60" s="30"/>
      <c r="O60" s="30">
        <v>12.7</v>
      </c>
      <c r="P60" s="30"/>
      <c r="Q60" s="30"/>
      <c r="R60" s="30">
        <f aca="true" t="shared" si="2" ref="R60:R95">M60*O60</f>
        <v>25.4</v>
      </c>
      <c r="S60" s="30"/>
      <c r="T60" s="30"/>
      <c r="U60" s="30">
        <f aca="true" t="shared" si="3" ref="U60:U95">R60*$S$11</f>
        <v>29.971999999999998</v>
      </c>
      <c r="V60" s="30"/>
      <c r="W60" s="30"/>
    </row>
    <row r="61" spans="1:23" ht="12.75">
      <c r="A61" s="3">
        <v>2</v>
      </c>
      <c r="B61" s="71" t="s">
        <v>99</v>
      </c>
      <c r="C61" s="71"/>
      <c r="D61" s="71"/>
      <c r="E61" s="71"/>
      <c r="F61" s="71"/>
      <c r="G61" s="71"/>
      <c r="H61" s="71"/>
      <c r="I61" s="71"/>
      <c r="J61" s="71"/>
      <c r="K61" s="31" t="s">
        <v>100</v>
      </c>
      <c r="L61" s="31"/>
      <c r="M61" s="30">
        <v>2</v>
      </c>
      <c r="N61" s="30"/>
      <c r="O61" s="30">
        <v>10.9</v>
      </c>
      <c r="P61" s="30"/>
      <c r="Q61" s="30"/>
      <c r="R61" s="30">
        <f t="shared" si="2"/>
        <v>21.8</v>
      </c>
      <c r="S61" s="30"/>
      <c r="T61" s="30"/>
      <c r="U61" s="30">
        <f t="shared" si="3"/>
        <v>25.724</v>
      </c>
      <c r="V61" s="30"/>
      <c r="W61" s="30"/>
    </row>
    <row r="62" spans="1:23" ht="25.5" customHeight="1">
      <c r="A62" s="3">
        <v>3</v>
      </c>
      <c r="B62" s="71" t="s">
        <v>104</v>
      </c>
      <c r="C62" s="71"/>
      <c r="D62" s="71"/>
      <c r="E62" s="71"/>
      <c r="F62" s="71"/>
      <c r="G62" s="71"/>
      <c r="H62" s="71"/>
      <c r="I62" s="71"/>
      <c r="J62" s="71"/>
      <c r="K62" s="31" t="s">
        <v>108</v>
      </c>
      <c r="L62" s="31"/>
      <c r="M62" s="30">
        <v>0.34</v>
      </c>
      <c r="N62" s="30"/>
      <c r="O62" s="30">
        <v>67.7</v>
      </c>
      <c r="P62" s="30"/>
      <c r="Q62" s="30"/>
      <c r="R62" s="30">
        <f t="shared" si="2"/>
        <v>23.018000000000004</v>
      </c>
      <c r="S62" s="30"/>
      <c r="T62" s="30"/>
      <c r="U62" s="30">
        <f t="shared" si="3"/>
        <v>27.161240000000003</v>
      </c>
      <c r="V62" s="30"/>
      <c r="W62" s="30"/>
    </row>
    <row r="63" spans="1:23" ht="12.75">
      <c r="A63" s="3">
        <v>4</v>
      </c>
      <c r="B63" s="71" t="s">
        <v>29</v>
      </c>
      <c r="C63" s="71"/>
      <c r="D63" s="71"/>
      <c r="E63" s="71"/>
      <c r="F63" s="71"/>
      <c r="G63" s="71"/>
      <c r="H63" s="71"/>
      <c r="I63" s="71"/>
      <c r="J63" s="71"/>
      <c r="K63" s="31" t="s">
        <v>100</v>
      </c>
      <c r="L63" s="31"/>
      <c r="M63" s="30">
        <v>0.5</v>
      </c>
      <c r="N63" s="30"/>
      <c r="O63" s="30">
        <v>87.8</v>
      </c>
      <c r="P63" s="30"/>
      <c r="Q63" s="30"/>
      <c r="R63" s="30">
        <f t="shared" si="2"/>
        <v>43.9</v>
      </c>
      <c r="S63" s="30"/>
      <c r="T63" s="30"/>
      <c r="U63" s="30">
        <f t="shared" si="3"/>
        <v>51.80199999999999</v>
      </c>
      <c r="V63" s="30"/>
      <c r="W63" s="30"/>
    </row>
    <row r="64" spans="1:23" ht="12.75">
      <c r="A64" s="3">
        <v>5</v>
      </c>
      <c r="B64" s="71" t="s">
        <v>97</v>
      </c>
      <c r="C64" s="71"/>
      <c r="D64" s="71"/>
      <c r="E64" s="71"/>
      <c r="F64" s="71"/>
      <c r="G64" s="71"/>
      <c r="H64" s="71"/>
      <c r="I64" s="71"/>
      <c r="J64" s="71"/>
      <c r="K64" s="31" t="s">
        <v>98</v>
      </c>
      <c r="L64" s="31"/>
      <c r="M64" s="30">
        <v>0.34</v>
      </c>
      <c r="N64" s="30"/>
      <c r="O64" s="30">
        <v>8</v>
      </c>
      <c r="P64" s="30"/>
      <c r="Q64" s="30"/>
      <c r="R64" s="30">
        <f t="shared" si="2"/>
        <v>2.72</v>
      </c>
      <c r="S64" s="30"/>
      <c r="T64" s="30"/>
      <c r="U64" s="30">
        <f t="shared" si="3"/>
        <v>3.2096</v>
      </c>
      <c r="V64" s="30"/>
      <c r="W64" s="30"/>
    </row>
    <row r="65" spans="1:23" ht="12.75">
      <c r="A65" s="3">
        <v>6</v>
      </c>
      <c r="B65" s="71" t="s">
        <v>30</v>
      </c>
      <c r="C65" s="71"/>
      <c r="D65" s="71"/>
      <c r="E65" s="71"/>
      <c r="F65" s="71"/>
      <c r="G65" s="71"/>
      <c r="H65" s="71"/>
      <c r="I65" s="71"/>
      <c r="J65" s="71"/>
      <c r="K65" s="31" t="s">
        <v>96</v>
      </c>
      <c r="L65" s="31"/>
      <c r="M65" s="30">
        <v>0.34</v>
      </c>
      <c r="N65" s="30"/>
      <c r="O65" s="30">
        <v>49.8</v>
      </c>
      <c r="P65" s="30"/>
      <c r="Q65" s="30"/>
      <c r="R65" s="30">
        <f t="shared" si="2"/>
        <v>16.932</v>
      </c>
      <c r="S65" s="30"/>
      <c r="T65" s="30"/>
      <c r="U65" s="30">
        <f t="shared" si="3"/>
        <v>19.97976</v>
      </c>
      <c r="V65" s="30"/>
      <c r="W65" s="30"/>
    </row>
    <row r="66" spans="1:23" ht="12.75">
      <c r="A66" s="3">
        <v>7</v>
      </c>
      <c r="B66" s="71" t="s">
        <v>19</v>
      </c>
      <c r="C66" s="71"/>
      <c r="D66" s="71"/>
      <c r="E66" s="71"/>
      <c r="F66" s="71"/>
      <c r="G66" s="71"/>
      <c r="H66" s="71"/>
      <c r="I66" s="71"/>
      <c r="J66" s="71"/>
      <c r="K66" s="31" t="s">
        <v>100</v>
      </c>
      <c r="L66" s="31"/>
      <c r="M66" s="30">
        <v>0.3</v>
      </c>
      <c r="N66" s="30"/>
      <c r="O66" s="30">
        <v>51.8</v>
      </c>
      <c r="P66" s="30"/>
      <c r="Q66" s="30"/>
      <c r="R66" s="30">
        <f t="shared" si="2"/>
        <v>15.54</v>
      </c>
      <c r="S66" s="30"/>
      <c r="T66" s="30"/>
      <c r="U66" s="30">
        <f t="shared" si="3"/>
        <v>18.3372</v>
      </c>
      <c r="V66" s="30"/>
      <c r="W66" s="30"/>
    </row>
    <row r="67" spans="1:23" ht="12.75">
      <c r="A67" s="3">
        <v>8</v>
      </c>
      <c r="B67" s="71" t="s">
        <v>197</v>
      </c>
      <c r="C67" s="71"/>
      <c r="D67" s="71"/>
      <c r="E67" s="71"/>
      <c r="F67" s="71"/>
      <c r="G67" s="71"/>
      <c r="H67" s="71"/>
      <c r="I67" s="71"/>
      <c r="J67" s="71"/>
      <c r="K67" s="31" t="s">
        <v>100</v>
      </c>
      <c r="L67" s="31"/>
      <c r="M67" s="30">
        <v>0.1</v>
      </c>
      <c r="N67" s="30"/>
      <c r="O67" s="30">
        <v>160</v>
      </c>
      <c r="P67" s="30"/>
      <c r="Q67" s="30"/>
      <c r="R67" s="30">
        <f t="shared" si="2"/>
        <v>16</v>
      </c>
      <c r="S67" s="30"/>
      <c r="T67" s="30"/>
      <c r="U67" s="30">
        <f t="shared" si="3"/>
        <v>18.88</v>
      </c>
      <c r="V67" s="30"/>
      <c r="W67" s="30"/>
    </row>
    <row r="68" spans="1:23" ht="12.75">
      <c r="A68" s="3">
        <v>9</v>
      </c>
      <c r="B68" s="71" t="s">
        <v>210</v>
      </c>
      <c r="C68" s="71"/>
      <c r="D68" s="71"/>
      <c r="E68" s="71"/>
      <c r="F68" s="71"/>
      <c r="G68" s="71"/>
      <c r="H68" s="71"/>
      <c r="I68" s="71"/>
      <c r="J68" s="71"/>
      <c r="K68" s="31" t="s">
        <v>110</v>
      </c>
      <c r="L68" s="31"/>
      <c r="M68" s="30">
        <v>5</v>
      </c>
      <c r="N68" s="30"/>
      <c r="O68" s="30">
        <v>8</v>
      </c>
      <c r="P68" s="30"/>
      <c r="Q68" s="30"/>
      <c r="R68" s="30">
        <f t="shared" si="2"/>
        <v>40</v>
      </c>
      <c r="S68" s="30"/>
      <c r="T68" s="30"/>
      <c r="U68" s="30">
        <f t="shared" si="3"/>
        <v>47.199999999999996</v>
      </c>
      <c r="V68" s="30"/>
      <c r="W68" s="30"/>
    </row>
    <row r="69" spans="1:23" ht="12.75">
      <c r="A69" s="3">
        <v>10</v>
      </c>
      <c r="B69" s="71" t="s">
        <v>129</v>
      </c>
      <c r="C69" s="71"/>
      <c r="D69" s="71"/>
      <c r="E69" s="71"/>
      <c r="F69" s="71"/>
      <c r="G69" s="71"/>
      <c r="H69" s="71"/>
      <c r="I69" s="71"/>
      <c r="J69" s="71"/>
      <c r="K69" s="31" t="s">
        <v>126</v>
      </c>
      <c r="L69" s="31"/>
      <c r="M69" s="30">
        <v>0.1</v>
      </c>
      <c r="N69" s="30"/>
      <c r="O69" s="30">
        <v>50</v>
      </c>
      <c r="P69" s="30"/>
      <c r="Q69" s="30"/>
      <c r="R69" s="30">
        <f t="shared" si="2"/>
        <v>5</v>
      </c>
      <c r="S69" s="30"/>
      <c r="T69" s="30"/>
      <c r="U69" s="30">
        <f t="shared" si="3"/>
        <v>5.8999999999999995</v>
      </c>
      <c r="V69" s="30"/>
      <c r="W69" s="30"/>
    </row>
    <row r="70" spans="1:23" ht="12.75">
      <c r="A70" s="3">
        <v>11</v>
      </c>
      <c r="B70" s="71" t="s">
        <v>31</v>
      </c>
      <c r="C70" s="71"/>
      <c r="D70" s="71"/>
      <c r="E70" s="71"/>
      <c r="F70" s="71"/>
      <c r="G70" s="71"/>
      <c r="H70" s="71"/>
      <c r="I70" s="71"/>
      <c r="J70" s="71"/>
      <c r="K70" s="31" t="s">
        <v>96</v>
      </c>
      <c r="L70" s="31"/>
      <c r="M70" s="30">
        <v>1</v>
      </c>
      <c r="N70" s="30"/>
      <c r="O70" s="30">
        <v>25</v>
      </c>
      <c r="P70" s="30"/>
      <c r="Q70" s="30"/>
      <c r="R70" s="30">
        <f t="shared" si="2"/>
        <v>25</v>
      </c>
      <c r="S70" s="30"/>
      <c r="T70" s="30"/>
      <c r="U70" s="30">
        <f t="shared" si="3"/>
        <v>29.5</v>
      </c>
      <c r="V70" s="30"/>
      <c r="W70" s="30"/>
    </row>
    <row r="71" spans="1:23" ht="12.75">
      <c r="A71" s="3">
        <v>12</v>
      </c>
      <c r="B71" s="71" t="s">
        <v>130</v>
      </c>
      <c r="C71" s="71"/>
      <c r="D71" s="71"/>
      <c r="E71" s="71"/>
      <c r="F71" s="71"/>
      <c r="G71" s="71"/>
      <c r="H71" s="71"/>
      <c r="I71" s="71"/>
      <c r="J71" s="71"/>
      <c r="K71" s="31" t="s">
        <v>100</v>
      </c>
      <c r="L71" s="31"/>
      <c r="M71" s="30">
        <v>6</v>
      </c>
      <c r="N71" s="30"/>
      <c r="O71" s="30">
        <v>49.8</v>
      </c>
      <c r="P71" s="30"/>
      <c r="Q71" s="30"/>
      <c r="R71" s="30">
        <f t="shared" si="2"/>
        <v>298.79999999999995</v>
      </c>
      <c r="S71" s="30"/>
      <c r="T71" s="30"/>
      <c r="U71" s="30">
        <f t="shared" si="3"/>
        <v>352.58399999999995</v>
      </c>
      <c r="V71" s="30"/>
      <c r="W71" s="30"/>
    </row>
    <row r="72" spans="1:23" ht="12.75">
      <c r="A72" s="3">
        <v>13</v>
      </c>
      <c r="B72" s="71" t="s">
        <v>131</v>
      </c>
      <c r="C72" s="71"/>
      <c r="D72" s="71"/>
      <c r="E72" s="71"/>
      <c r="F72" s="71"/>
      <c r="G72" s="71"/>
      <c r="H72" s="71"/>
      <c r="I72" s="71"/>
      <c r="J72" s="71"/>
      <c r="K72" s="31" t="s">
        <v>100</v>
      </c>
      <c r="L72" s="31"/>
      <c r="M72" s="30">
        <v>0.2</v>
      </c>
      <c r="N72" s="30"/>
      <c r="O72" s="30">
        <v>28</v>
      </c>
      <c r="P72" s="30"/>
      <c r="Q72" s="30"/>
      <c r="R72" s="30">
        <f t="shared" si="2"/>
        <v>5.6000000000000005</v>
      </c>
      <c r="S72" s="30"/>
      <c r="T72" s="30"/>
      <c r="U72" s="30">
        <f t="shared" si="3"/>
        <v>6.6080000000000005</v>
      </c>
      <c r="V72" s="30"/>
      <c r="W72" s="30"/>
    </row>
    <row r="73" spans="1:23" ht="12.75">
      <c r="A73" s="3">
        <v>14</v>
      </c>
      <c r="B73" s="71" t="s">
        <v>32</v>
      </c>
      <c r="C73" s="71"/>
      <c r="D73" s="71"/>
      <c r="E73" s="71"/>
      <c r="F73" s="71"/>
      <c r="G73" s="71"/>
      <c r="H73" s="71"/>
      <c r="I73" s="71"/>
      <c r="J73" s="71"/>
      <c r="K73" s="31" t="s">
        <v>96</v>
      </c>
      <c r="L73" s="31"/>
      <c r="M73" s="30">
        <v>0.03</v>
      </c>
      <c r="N73" s="30"/>
      <c r="O73" s="30">
        <v>908.8</v>
      </c>
      <c r="P73" s="30"/>
      <c r="Q73" s="30"/>
      <c r="R73" s="30">
        <f t="shared" si="2"/>
        <v>27.264</v>
      </c>
      <c r="S73" s="30"/>
      <c r="T73" s="30"/>
      <c r="U73" s="30">
        <f t="shared" si="3"/>
        <v>32.17152</v>
      </c>
      <c r="V73" s="30"/>
      <c r="W73" s="30"/>
    </row>
    <row r="74" spans="1:23" ht="12.75">
      <c r="A74" s="3">
        <v>15</v>
      </c>
      <c r="B74" s="71" t="s">
        <v>33</v>
      </c>
      <c r="C74" s="71"/>
      <c r="D74" s="71"/>
      <c r="E74" s="71"/>
      <c r="F74" s="71"/>
      <c r="G74" s="71"/>
      <c r="H74" s="71"/>
      <c r="I74" s="71"/>
      <c r="J74" s="71"/>
      <c r="K74" s="31" t="s">
        <v>100</v>
      </c>
      <c r="L74" s="31"/>
      <c r="M74" s="30">
        <v>4</v>
      </c>
      <c r="N74" s="30"/>
      <c r="O74" s="30">
        <v>14.8</v>
      </c>
      <c r="P74" s="30"/>
      <c r="Q74" s="30"/>
      <c r="R74" s="30">
        <f t="shared" si="2"/>
        <v>59.2</v>
      </c>
      <c r="S74" s="30"/>
      <c r="T74" s="30"/>
      <c r="U74" s="30">
        <f t="shared" si="3"/>
        <v>69.856</v>
      </c>
      <c r="V74" s="30"/>
      <c r="W74" s="30"/>
    </row>
    <row r="75" spans="1:23" ht="12.75">
      <c r="A75" s="3">
        <v>16</v>
      </c>
      <c r="B75" s="71" t="s">
        <v>211</v>
      </c>
      <c r="C75" s="71"/>
      <c r="D75" s="71"/>
      <c r="E75" s="71"/>
      <c r="F75" s="71"/>
      <c r="G75" s="71"/>
      <c r="H75" s="71"/>
      <c r="I75" s="71"/>
      <c r="J75" s="71"/>
      <c r="K75" s="31" t="s">
        <v>96</v>
      </c>
      <c r="L75" s="31"/>
      <c r="M75" s="30">
        <v>0.1</v>
      </c>
      <c r="N75" s="30"/>
      <c r="O75" s="30">
        <v>60</v>
      </c>
      <c r="P75" s="30"/>
      <c r="Q75" s="30"/>
      <c r="R75" s="30">
        <f t="shared" si="2"/>
        <v>6</v>
      </c>
      <c r="S75" s="30"/>
      <c r="T75" s="30"/>
      <c r="U75" s="30">
        <f t="shared" si="3"/>
        <v>7.08</v>
      </c>
      <c r="V75" s="30"/>
      <c r="W75" s="30"/>
    </row>
    <row r="76" spans="1:23" ht="12.75">
      <c r="A76" s="3">
        <v>17</v>
      </c>
      <c r="B76" s="71" t="s">
        <v>212</v>
      </c>
      <c r="C76" s="71"/>
      <c r="D76" s="71"/>
      <c r="E76" s="71"/>
      <c r="F76" s="71"/>
      <c r="G76" s="71"/>
      <c r="H76" s="71"/>
      <c r="I76" s="71"/>
      <c r="J76" s="71"/>
      <c r="K76" s="31" t="s">
        <v>100</v>
      </c>
      <c r="L76" s="31"/>
      <c r="M76" s="30">
        <v>5</v>
      </c>
      <c r="N76" s="30"/>
      <c r="O76" s="30">
        <v>29</v>
      </c>
      <c r="P76" s="30"/>
      <c r="Q76" s="30"/>
      <c r="R76" s="30">
        <f t="shared" si="2"/>
        <v>145</v>
      </c>
      <c r="S76" s="30"/>
      <c r="T76" s="30"/>
      <c r="U76" s="30">
        <f t="shared" si="3"/>
        <v>171.1</v>
      </c>
      <c r="V76" s="30"/>
      <c r="W76" s="30"/>
    </row>
    <row r="77" spans="1:23" ht="12.75">
      <c r="A77" s="3">
        <v>18</v>
      </c>
      <c r="B77" s="71" t="s">
        <v>224</v>
      </c>
      <c r="C77" s="71"/>
      <c r="D77" s="71"/>
      <c r="E77" s="71"/>
      <c r="F77" s="71"/>
      <c r="G77" s="71"/>
      <c r="H77" s="71"/>
      <c r="I77" s="71"/>
      <c r="J77" s="71"/>
      <c r="K77" s="31" t="s">
        <v>96</v>
      </c>
      <c r="L77" s="31"/>
      <c r="M77" s="30">
        <v>1.2</v>
      </c>
      <c r="N77" s="30"/>
      <c r="O77" s="30">
        <v>77</v>
      </c>
      <c r="P77" s="30"/>
      <c r="Q77" s="30"/>
      <c r="R77" s="30">
        <f t="shared" si="2"/>
        <v>92.39999999999999</v>
      </c>
      <c r="S77" s="30"/>
      <c r="T77" s="30"/>
      <c r="U77" s="30">
        <f t="shared" si="3"/>
        <v>109.03199999999998</v>
      </c>
      <c r="V77" s="30"/>
      <c r="W77" s="30"/>
    </row>
    <row r="78" spans="1:23" ht="12.75">
      <c r="A78" s="3">
        <v>19</v>
      </c>
      <c r="B78" s="71" t="s">
        <v>34</v>
      </c>
      <c r="C78" s="71"/>
      <c r="D78" s="71"/>
      <c r="E78" s="71"/>
      <c r="F78" s="71"/>
      <c r="G78" s="71"/>
      <c r="H78" s="71"/>
      <c r="I78" s="71"/>
      <c r="J78" s="71"/>
      <c r="K78" s="31" t="s">
        <v>0</v>
      </c>
      <c r="L78" s="31"/>
      <c r="M78" s="30">
        <v>15</v>
      </c>
      <c r="N78" s="30"/>
      <c r="O78" s="30">
        <v>0.5</v>
      </c>
      <c r="P78" s="30"/>
      <c r="Q78" s="30"/>
      <c r="R78" s="30">
        <f t="shared" si="2"/>
        <v>7.5</v>
      </c>
      <c r="S78" s="30"/>
      <c r="T78" s="30"/>
      <c r="U78" s="30">
        <f t="shared" si="3"/>
        <v>8.85</v>
      </c>
      <c r="V78" s="30"/>
      <c r="W78" s="30"/>
    </row>
    <row r="79" spans="1:23" ht="12.75">
      <c r="A79" s="3">
        <v>20</v>
      </c>
      <c r="B79" s="71" t="s">
        <v>198</v>
      </c>
      <c r="C79" s="71"/>
      <c r="D79" s="71"/>
      <c r="E79" s="71"/>
      <c r="F79" s="71"/>
      <c r="G79" s="71"/>
      <c r="H79" s="71"/>
      <c r="I79" s="71"/>
      <c r="J79" s="71"/>
      <c r="K79" s="31" t="s">
        <v>96</v>
      </c>
      <c r="L79" s="31"/>
      <c r="M79" s="30">
        <v>0.5</v>
      </c>
      <c r="N79" s="30"/>
      <c r="O79" s="30">
        <v>178.8</v>
      </c>
      <c r="P79" s="30"/>
      <c r="Q79" s="30"/>
      <c r="R79" s="30">
        <f t="shared" si="2"/>
        <v>89.4</v>
      </c>
      <c r="S79" s="30"/>
      <c r="T79" s="30"/>
      <c r="U79" s="30">
        <f t="shared" si="3"/>
        <v>105.492</v>
      </c>
      <c r="V79" s="30"/>
      <c r="W79" s="30"/>
    </row>
    <row r="80" spans="1:23" ht="12.75">
      <c r="A80" s="3">
        <v>21</v>
      </c>
      <c r="B80" s="71" t="s">
        <v>225</v>
      </c>
      <c r="C80" s="71"/>
      <c r="D80" s="71"/>
      <c r="E80" s="71"/>
      <c r="F80" s="71"/>
      <c r="G80" s="71"/>
      <c r="H80" s="71"/>
      <c r="I80" s="71"/>
      <c r="J80" s="71"/>
      <c r="K80" s="89" t="s">
        <v>100</v>
      </c>
      <c r="L80" s="89"/>
      <c r="M80" s="30">
        <v>1</v>
      </c>
      <c r="N80" s="30"/>
      <c r="O80" s="30">
        <v>30</v>
      </c>
      <c r="P80" s="30"/>
      <c r="Q80" s="30"/>
      <c r="R80" s="30">
        <f t="shared" si="2"/>
        <v>30</v>
      </c>
      <c r="S80" s="30"/>
      <c r="T80" s="30"/>
      <c r="U80" s="30">
        <f t="shared" si="3"/>
        <v>35.4</v>
      </c>
      <c r="V80" s="30"/>
      <c r="W80" s="30"/>
    </row>
    <row r="81" spans="1:23" ht="12.75">
      <c r="A81" s="3">
        <v>22</v>
      </c>
      <c r="B81" s="71" t="s">
        <v>213</v>
      </c>
      <c r="C81" s="71"/>
      <c r="D81" s="71"/>
      <c r="E81" s="71"/>
      <c r="F81" s="71"/>
      <c r="G81" s="71"/>
      <c r="H81" s="71"/>
      <c r="I81" s="71"/>
      <c r="J81" s="71"/>
      <c r="K81" s="31" t="s">
        <v>100</v>
      </c>
      <c r="L81" s="31"/>
      <c r="M81" s="30">
        <v>1</v>
      </c>
      <c r="N81" s="30"/>
      <c r="O81" s="30">
        <v>128</v>
      </c>
      <c r="P81" s="30"/>
      <c r="Q81" s="30"/>
      <c r="R81" s="30">
        <f t="shared" si="2"/>
        <v>128</v>
      </c>
      <c r="S81" s="30"/>
      <c r="T81" s="30"/>
      <c r="U81" s="30">
        <f t="shared" si="3"/>
        <v>151.04</v>
      </c>
      <c r="V81" s="30"/>
      <c r="W81" s="30"/>
    </row>
    <row r="82" spans="1:23" ht="12.75">
      <c r="A82" s="3">
        <v>23</v>
      </c>
      <c r="B82" s="71" t="s">
        <v>35</v>
      </c>
      <c r="C82" s="71"/>
      <c r="D82" s="71"/>
      <c r="E82" s="71"/>
      <c r="F82" s="71"/>
      <c r="G82" s="71"/>
      <c r="H82" s="71"/>
      <c r="I82" s="71"/>
      <c r="J82" s="71"/>
      <c r="K82" s="31" t="s">
        <v>100</v>
      </c>
      <c r="L82" s="31"/>
      <c r="M82" s="30">
        <v>0.06</v>
      </c>
      <c r="N82" s="30"/>
      <c r="O82" s="30">
        <v>200</v>
      </c>
      <c r="P82" s="30"/>
      <c r="Q82" s="30"/>
      <c r="R82" s="30">
        <f t="shared" si="2"/>
        <v>12</v>
      </c>
      <c r="S82" s="30"/>
      <c r="T82" s="30"/>
      <c r="U82" s="30">
        <f t="shared" si="3"/>
        <v>14.16</v>
      </c>
      <c r="V82" s="30"/>
      <c r="W82" s="30"/>
    </row>
    <row r="83" spans="1:23" ht="12.75">
      <c r="A83" s="3">
        <v>24</v>
      </c>
      <c r="B83" s="71" t="s">
        <v>36</v>
      </c>
      <c r="C83" s="71"/>
      <c r="D83" s="71"/>
      <c r="E83" s="71"/>
      <c r="F83" s="71"/>
      <c r="G83" s="71"/>
      <c r="H83" s="71"/>
      <c r="I83" s="71"/>
      <c r="J83" s="71"/>
      <c r="K83" s="31" t="s">
        <v>100</v>
      </c>
      <c r="L83" s="31"/>
      <c r="M83" s="30">
        <v>4</v>
      </c>
      <c r="N83" s="30"/>
      <c r="O83" s="30">
        <v>9</v>
      </c>
      <c r="P83" s="30"/>
      <c r="Q83" s="30"/>
      <c r="R83" s="30">
        <f t="shared" si="2"/>
        <v>36</v>
      </c>
      <c r="S83" s="30"/>
      <c r="T83" s="30"/>
      <c r="U83" s="30">
        <f t="shared" si="3"/>
        <v>42.48</v>
      </c>
      <c r="V83" s="30"/>
      <c r="W83" s="30"/>
    </row>
    <row r="84" spans="1:23" ht="12.75">
      <c r="A84" s="3">
        <v>25</v>
      </c>
      <c r="B84" s="71" t="s">
        <v>37</v>
      </c>
      <c r="C84" s="71"/>
      <c r="D84" s="71"/>
      <c r="E84" s="71"/>
      <c r="F84" s="71"/>
      <c r="G84" s="71"/>
      <c r="H84" s="71"/>
      <c r="I84" s="71"/>
      <c r="J84" s="71"/>
      <c r="K84" s="31" t="s">
        <v>96</v>
      </c>
      <c r="L84" s="31"/>
      <c r="M84" s="30">
        <v>2</v>
      </c>
      <c r="N84" s="30"/>
      <c r="O84" s="30">
        <v>20.68</v>
      </c>
      <c r="P84" s="30"/>
      <c r="Q84" s="30"/>
      <c r="R84" s="30">
        <f t="shared" si="2"/>
        <v>41.36</v>
      </c>
      <c r="S84" s="30"/>
      <c r="T84" s="30"/>
      <c r="U84" s="30">
        <f t="shared" si="3"/>
        <v>48.8048</v>
      </c>
      <c r="V84" s="30"/>
      <c r="W84" s="30"/>
    </row>
    <row r="85" spans="1:23" ht="12.75">
      <c r="A85" s="3">
        <v>26</v>
      </c>
      <c r="B85" s="71" t="s">
        <v>38</v>
      </c>
      <c r="C85" s="71"/>
      <c r="D85" s="71"/>
      <c r="E85" s="71"/>
      <c r="F85" s="71"/>
      <c r="G85" s="71"/>
      <c r="H85" s="71"/>
      <c r="I85" s="71"/>
      <c r="J85" s="71"/>
      <c r="K85" s="31" t="s">
        <v>226</v>
      </c>
      <c r="L85" s="31"/>
      <c r="M85" s="30">
        <v>3</v>
      </c>
      <c r="N85" s="30"/>
      <c r="O85" s="30">
        <v>858</v>
      </c>
      <c r="P85" s="30"/>
      <c r="Q85" s="30"/>
      <c r="R85" s="30">
        <f t="shared" si="2"/>
        <v>2574</v>
      </c>
      <c r="S85" s="30"/>
      <c r="T85" s="30"/>
      <c r="U85" s="30">
        <f t="shared" si="3"/>
        <v>3037.3199999999997</v>
      </c>
      <c r="V85" s="30"/>
      <c r="W85" s="30"/>
    </row>
    <row r="86" spans="1:23" ht="12.75">
      <c r="A86" s="3">
        <v>27</v>
      </c>
      <c r="B86" s="71" t="s">
        <v>206</v>
      </c>
      <c r="C86" s="71"/>
      <c r="D86" s="71"/>
      <c r="E86" s="71"/>
      <c r="F86" s="71"/>
      <c r="G86" s="71"/>
      <c r="H86" s="71"/>
      <c r="I86" s="71"/>
      <c r="J86" s="71"/>
      <c r="K86" s="31" t="s">
        <v>100</v>
      </c>
      <c r="L86" s="31"/>
      <c r="M86" s="30">
        <v>40</v>
      </c>
      <c r="N86" s="30"/>
      <c r="O86" s="30">
        <v>10.75</v>
      </c>
      <c r="P86" s="30"/>
      <c r="Q86" s="30"/>
      <c r="R86" s="30">
        <f t="shared" si="2"/>
        <v>430</v>
      </c>
      <c r="S86" s="30"/>
      <c r="T86" s="30"/>
      <c r="U86" s="30">
        <f t="shared" si="3"/>
        <v>507.4</v>
      </c>
      <c r="V86" s="30"/>
      <c r="W86" s="30"/>
    </row>
    <row r="87" spans="1:23" ht="12.75">
      <c r="A87" s="3">
        <v>28</v>
      </c>
      <c r="B87" s="71" t="s">
        <v>39</v>
      </c>
      <c r="C87" s="71"/>
      <c r="D87" s="71"/>
      <c r="E87" s="71"/>
      <c r="F87" s="71"/>
      <c r="G87" s="71"/>
      <c r="H87" s="71"/>
      <c r="I87" s="71"/>
      <c r="J87" s="71"/>
      <c r="K87" s="31" t="s">
        <v>100</v>
      </c>
      <c r="L87" s="31"/>
      <c r="M87" s="30">
        <v>2.3</v>
      </c>
      <c r="N87" s="30"/>
      <c r="O87" s="30">
        <v>20</v>
      </c>
      <c r="P87" s="30"/>
      <c r="Q87" s="30"/>
      <c r="R87" s="30">
        <f t="shared" si="2"/>
        <v>46</v>
      </c>
      <c r="S87" s="30"/>
      <c r="T87" s="30"/>
      <c r="U87" s="30">
        <f t="shared" si="3"/>
        <v>54.279999999999994</v>
      </c>
      <c r="V87" s="30"/>
      <c r="W87" s="30"/>
    </row>
    <row r="88" spans="1:23" ht="12.75">
      <c r="A88" s="3">
        <v>29</v>
      </c>
      <c r="B88" s="71" t="s">
        <v>40</v>
      </c>
      <c r="C88" s="71"/>
      <c r="D88" s="71"/>
      <c r="E88" s="71"/>
      <c r="F88" s="71"/>
      <c r="G88" s="71"/>
      <c r="H88" s="71"/>
      <c r="I88" s="71"/>
      <c r="J88" s="71"/>
      <c r="K88" s="31" t="s">
        <v>101</v>
      </c>
      <c r="L88" s="31"/>
      <c r="M88" s="30">
        <v>0.05</v>
      </c>
      <c r="N88" s="30"/>
      <c r="O88" s="30">
        <v>130</v>
      </c>
      <c r="P88" s="30"/>
      <c r="Q88" s="30"/>
      <c r="R88" s="30">
        <f t="shared" si="2"/>
        <v>6.5</v>
      </c>
      <c r="S88" s="30"/>
      <c r="T88" s="30"/>
      <c r="U88" s="30">
        <f t="shared" si="3"/>
        <v>7.67</v>
      </c>
      <c r="V88" s="30"/>
      <c r="W88" s="30"/>
    </row>
    <row r="89" spans="1:23" ht="12.75">
      <c r="A89" s="3">
        <v>30</v>
      </c>
      <c r="B89" s="71" t="s">
        <v>41</v>
      </c>
      <c r="C89" s="71"/>
      <c r="D89" s="71"/>
      <c r="E89" s="71"/>
      <c r="F89" s="71"/>
      <c r="G89" s="71"/>
      <c r="H89" s="71"/>
      <c r="I89" s="71"/>
      <c r="J89" s="71"/>
      <c r="K89" s="75" t="s">
        <v>100</v>
      </c>
      <c r="L89" s="75"/>
      <c r="M89" s="30">
        <v>15</v>
      </c>
      <c r="N89" s="30"/>
      <c r="O89" s="30">
        <v>45</v>
      </c>
      <c r="P89" s="30"/>
      <c r="Q89" s="30"/>
      <c r="R89" s="30">
        <f t="shared" si="2"/>
        <v>675</v>
      </c>
      <c r="S89" s="30"/>
      <c r="T89" s="30"/>
      <c r="U89" s="30">
        <f t="shared" si="3"/>
        <v>796.5</v>
      </c>
      <c r="V89" s="30"/>
      <c r="W89" s="30"/>
    </row>
    <row r="90" spans="1:23" ht="12.75">
      <c r="A90" s="3">
        <v>31</v>
      </c>
      <c r="B90" s="71" t="s">
        <v>42</v>
      </c>
      <c r="C90" s="71"/>
      <c r="D90" s="71"/>
      <c r="E90" s="71"/>
      <c r="F90" s="71"/>
      <c r="G90" s="71"/>
      <c r="H90" s="71"/>
      <c r="I90" s="71"/>
      <c r="J90" s="71"/>
      <c r="K90" s="31" t="s">
        <v>196</v>
      </c>
      <c r="L90" s="31"/>
      <c r="M90" s="30">
        <v>1</v>
      </c>
      <c r="N90" s="30"/>
      <c r="O90" s="30">
        <v>70</v>
      </c>
      <c r="P90" s="30"/>
      <c r="Q90" s="30"/>
      <c r="R90" s="30">
        <f t="shared" si="2"/>
        <v>70</v>
      </c>
      <c r="S90" s="30"/>
      <c r="T90" s="30"/>
      <c r="U90" s="30">
        <f t="shared" si="3"/>
        <v>82.6</v>
      </c>
      <c r="V90" s="30"/>
      <c r="W90" s="30"/>
    </row>
    <row r="91" spans="1:23" ht="12.75">
      <c r="A91" s="3">
        <v>32</v>
      </c>
      <c r="B91" s="71" t="s">
        <v>43</v>
      </c>
      <c r="C91" s="71"/>
      <c r="D91" s="71"/>
      <c r="E91" s="71"/>
      <c r="F91" s="71"/>
      <c r="G91" s="71"/>
      <c r="H91" s="71"/>
      <c r="I91" s="71"/>
      <c r="J91" s="71"/>
      <c r="K91" s="31" t="s">
        <v>96</v>
      </c>
      <c r="L91" s="31"/>
      <c r="M91" s="30">
        <v>0.02</v>
      </c>
      <c r="N91" s="30"/>
      <c r="O91" s="30">
        <v>1755.65</v>
      </c>
      <c r="P91" s="30"/>
      <c r="Q91" s="30"/>
      <c r="R91" s="30">
        <f t="shared" si="2"/>
        <v>35.113</v>
      </c>
      <c r="S91" s="30"/>
      <c r="T91" s="30"/>
      <c r="U91" s="30">
        <f t="shared" si="3"/>
        <v>41.433339999999994</v>
      </c>
      <c r="V91" s="30"/>
      <c r="W91" s="30"/>
    </row>
    <row r="92" spans="1:23" ht="12.75">
      <c r="A92" s="3">
        <v>33</v>
      </c>
      <c r="B92" s="71" t="s">
        <v>44</v>
      </c>
      <c r="C92" s="71"/>
      <c r="D92" s="71"/>
      <c r="E92" s="71"/>
      <c r="F92" s="71"/>
      <c r="G92" s="71"/>
      <c r="H92" s="71"/>
      <c r="I92" s="71"/>
      <c r="J92" s="71"/>
      <c r="K92" s="31" t="s">
        <v>110</v>
      </c>
      <c r="L92" s="31"/>
      <c r="M92" s="30">
        <v>3</v>
      </c>
      <c r="N92" s="30"/>
      <c r="O92" s="30">
        <v>1577.5</v>
      </c>
      <c r="P92" s="30"/>
      <c r="Q92" s="30"/>
      <c r="R92" s="30">
        <f t="shared" si="2"/>
        <v>4732.5</v>
      </c>
      <c r="S92" s="30"/>
      <c r="T92" s="30"/>
      <c r="U92" s="30">
        <f t="shared" si="3"/>
        <v>5584.349999999999</v>
      </c>
      <c r="V92" s="30"/>
      <c r="W92" s="30"/>
    </row>
    <row r="93" spans="1:23" ht="12.75">
      <c r="A93" s="3">
        <v>34</v>
      </c>
      <c r="B93" s="71" t="s">
        <v>207</v>
      </c>
      <c r="C93" s="71"/>
      <c r="D93" s="71"/>
      <c r="E93" s="71"/>
      <c r="F93" s="71"/>
      <c r="G93" s="71"/>
      <c r="H93" s="71"/>
      <c r="I93" s="71"/>
      <c r="J93" s="71"/>
      <c r="K93" s="31" t="s">
        <v>100</v>
      </c>
      <c r="L93" s="31"/>
      <c r="M93" s="30">
        <v>60</v>
      </c>
      <c r="N93" s="30"/>
      <c r="O93" s="30">
        <v>12.8</v>
      </c>
      <c r="P93" s="30"/>
      <c r="Q93" s="30"/>
      <c r="R93" s="30">
        <f t="shared" si="2"/>
        <v>768</v>
      </c>
      <c r="S93" s="30"/>
      <c r="T93" s="30"/>
      <c r="U93" s="30">
        <f t="shared" si="3"/>
        <v>906.24</v>
      </c>
      <c r="V93" s="30"/>
      <c r="W93" s="30"/>
    </row>
    <row r="94" spans="1:23" ht="12.75">
      <c r="A94" s="3">
        <v>35</v>
      </c>
      <c r="B94" s="71" t="s">
        <v>45</v>
      </c>
      <c r="C94" s="71"/>
      <c r="D94" s="71"/>
      <c r="E94" s="71"/>
      <c r="F94" s="71"/>
      <c r="G94" s="71"/>
      <c r="H94" s="71"/>
      <c r="I94" s="71"/>
      <c r="J94" s="71"/>
      <c r="K94" s="31" t="s">
        <v>100</v>
      </c>
      <c r="L94" s="31"/>
      <c r="M94" s="30">
        <v>0.5</v>
      </c>
      <c r="N94" s="30"/>
      <c r="O94" s="30">
        <v>48.7</v>
      </c>
      <c r="P94" s="30"/>
      <c r="Q94" s="30"/>
      <c r="R94" s="30">
        <f t="shared" si="2"/>
        <v>24.35</v>
      </c>
      <c r="S94" s="30"/>
      <c r="T94" s="30"/>
      <c r="U94" s="30">
        <f t="shared" si="3"/>
        <v>28.733</v>
      </c>
      <c r="V94" s="30"/>
      <c r="W94" s="30"/>
    </row>
    <row r="95" spans="1:23" ht="12.75">
      <c r="A95" s="3">
        <v>36</v>
      </c>
      <c r="B95" s="71" t="s">
        <v>21</v>
      </c>
      <c r="C95" s="71"/>
      <c r="D95" s="71"/>
      <c r="E95" s="71"/>
      <c r="F95" s="71"/>
      <c r="G95" s="71"/>
      <c r="H95" s="71"/>
      <c r="I95" s="71"/>
      <c r="J95" s="71"/>
      <c r="K95" s="75" t="s">
        <v>96</v>
      </c>
      <c r="L95" s="75"/>
      <c r="M95" s="88">
        <v>0.2</v>
      </c>
      <c r="N95" s="88"/>
      <c r="O95" s="30">
        <v>58</v>
      </c>
      <c r="P95" s="30"/>
      <c r="Q95" s="30"/>
      <c r="R95" s="30">
        <f t="shared" si="2"/>
        <v>11.600000000000001</v>
      </c>
      <c r="S95" s="30"/>
      <c r="T95" s="30"/>
      <c r="U95" s="30">
        <f t="shared" si="3"/>
        <v>13.688</v>
      </c>
      <c r="V95" s="30"/>
      <c r="W95" s="30"/>
    </row>
    <row r="96" spans="1:23" ht="12.75" hidden="1">
      <c r="A96" s="4"/>
      <c r="B96" s="73"/>
      <c r="C96" s="73"/>
      <c r="D96" s="73"/>
      <c r="E96" s="73"/>
      <c r="F96" s="73"/>
      <c r="G96" s="73"/>
      <c r="H96" s="73"/>
      <c r="I96" s="73"/>
      <c r="J96" s="73"/>
      <c r="K96" s="87"/>
      <c r="L96" s="87"/>
      <c r="M96" s="53"/>
      <c r="N96" s="53"/>
      <c r="O96" s="53"/>
      <c r="P96" s="53"/>
      <c r="Q96" s="53"/>
      <c r="R96" s="30"/>
      <c r="S96" s="30"/>
      <c r="T96" s="30"/>
      <c r="U96" s="30"/>
      <c r="V96" s="30"/>
      <c r="W96" s="30"/>
    </row>
    <row r="97" spans="1:23" ht="12.75">
      <c r="A97" s="3">
        <v>37</v>
      </c>
      <c r="B97" s="71" t="s">
        <v>46</v>
      </c>
      <c r="C97" s="71"/>
      <c r="D97" s="71"/>
      <c r="E97" s="71"/>
      <c r="F97" s="71"/>
      <c r="G97" s="71"/>
      <c r="H97" s="71"/>
      <c r="I97" s="71"/>
      <c r="J97" s="71"/>
      <c r="K97" s="31" t="s">
        <v>96</v>
      </c>
      <c r="L97" s="31"/>
      <c r="M97" s="30">
        <v>4</v>
      </c>
      <c r="N97" s="30"/>
      <c r="O97" s="30">
        <v>140</v>
      </c>
      <c r="P97" s="30"/>
      <c r="Q97" s="30"/>
      <c r="R97" s="30">
        <f aca="true" t="shared" si="4" ref="R97:R106">M97*O97</f>
        <v>560</v>
      </c>
      <c r="S97" s="30"/>
      <c r="T97" s="30"/>
      <c r="U97" s="30">
        <f aca="true" t="shared" si="5" ref="U97:U106">R97*$S$11</f>
        <v>660.8</v>
      </c>
      <c r="V97" s="30"/>
      <c r="W97" s="30"/>
    </row>
    <row r="98" spans="1:23" ht="12.75">
      <c r="A98" s="3">
        <v>38</v>
      </c>
      <c r="B98" s="71" t="s">
        <v>47</v>
      </c>
      <c r="C98" s="71"/>
      <c r="D98" s="71"/>
      <c r="E98" s="71"/>
      <c r="F98" s="71"/>
      <c r="G98" s="71"/>
      <c r="H98" s="71"/>
      <c r="I98" s="71"/>
      <c r="J98" s="71"/>
      <c r="K98" s="31" t="s">
        <v>96</v>
      </c>
      <c r="L98" s="31"/>
      <c r="M98" s="30">
        <v>5</v>
      </c>
      <c r="N98" s="30"/>
      <c r="O98" s="30">
        <v>9.5</v>
      </c>
      <c r="P98" s="30"/>
      <c r="Q98" s="30"/>
      <c r="R98" s="30">
        <f t="shared" si="4"/>
        <v>47.5</v>
      </c>
      <c r="S98" s="30"/>
      <c r="T98" s="30"/>
      <c r="U98" s="30">
        <f t="shared" si="5"/>
        <v>56.05</v>
      </c>
      <c r="V98" s="30"/>
      <c r="W98" s="30"/>
    </row>
    <row r="99" spans="1:23" ht="12.75">
      <c r="A99" s="3">
        <v>39</v>
      </c>
      <c r="B99" s="71" t="s">
        <v>48</v>
      </c>
      <c r="C99" s="71"/>
      <c r="D99" s="71"/>
      <c r="E99" s="71"/>
      <c r="F99" s="71"/>
      <c r="G99" s="71"/>
      <c r="H99" s="71"/>
      <c r="I99" s="71"/>
      <c r="J99" s="71"/>
      <c r="K99" s="31" t="s">
        <v>51</v>
      </c>
      <c r="L99" s="31"/>
      <c r="M99" s="30">
        <v>0.17</v>
      </c>
      <c r="N99" s="30"/>
      <c r="O99" s="30">
        <v>147.1</v>
      </c>
      <c r="P99" s="30"/>
      <c r="Q99" s="30"/>
      <c r="R99" s="30">
        <f t="shared" si="4"/>
        <v>25.007</v>
      </c>
      <c r="S99" s="30"/>
      <c r="T99" s="30"/>
      <c r="U99" s="30">
        <f t="shared" si="5"/>
        <v>29.50826</v>
      </c>
      <c r="V99" s="30"/>
      <c r="W99" s="30"/>
    </row>
    <row r="100" spans="1:23" ht="12.75">
      <c r="A100" s="3">
        <v>40</v>
      </c>
      <c r="B100" s="71" t="s">
        <v>49</v>
      </c>
      <c r="C100" s="71"/>
      <c r="D100" s="71"/>
      <c r="E100" s="71"/>
      <c r="F100" s="71"/>
      <c r="G100" s="71"/>
      <c r="H100" s="71"/>
      <c r="I100" s="71"/>
      <c r="J100" s="71"/>
      <c r="K100" s="31" t="s">
        <v>100</v>
      </c>
      <c r="L100" s="31"/>
      <c r="M100" s="30">
        <v>0.5</v>
      </c>
      <c r="N100" s="30"/>
      <c r="O100" s="30">
        <v>35</v>
      </c>
      <c r="P100" s="30"/>
      <c r="Q100" s="30"/>
      <c r="R100" s="30">
        <f t="shared" si="4"/>
        <v>17.5</v>
      </c>
      <c r="S100" s="30"/>
      <c r="T100" s="30"/>
      <c r="U100" s="30">
        <f t="shared" si="5"/>
        <v>20.65</v>
      </c>
      <c r="V100" s="30"/>
      <c r="W100" s="30"/>
    </row>
    <row r="101" spans="1:23" ht="12.75">
      <c r="A101" s="3">
        <v>41</v>
      </c>
      <c r="B101" s="71" t="s">
        <v>205</v>
      </c>
      <c r="C101" s="71"/>
      <c r="D101" s="71"/>
      <c r="E101" s="71"/>
      <c r="F101" s="71"/>
      <c r="G101" s="71"/>
      <c r="H101" s="71"/>
      <c r="I101" s="71"/>
      <c r="J101" s="71"/>
      <c r="K101" s="31" t="s">
        <v>109</v>
      </c>
      <c r="L101" s="31"/>
      <c r="M101" s="30">
        <v>3</v>
      </c>
      <c r="N101" s="30"/>
      <c r="O101" s="30">
        <v>15</v>
      </c>
      <c r="P101" s="30"/>
      <c r="Q101" s="30"/>
      <c r="R101" s="30">
        <f t="shared" si="4"/>
        <v>45</v>
      </c>
      <c r="S101" s="30"/>
      <c r="T101" s="30"/>
      <c r="U101" s="30">
        <f t="shared" si="5"/>
        <v>53.099999999999994</v>
      </c>
      <c r="V101" s="30"/>
      <c r="W101" s="30"/>
    </row>
    <row r="102" spans="1:23" ht="12.75">
      <c r="A102" s="3">
        <v>42</v>
      </c>
      <c r="B102" s="71" t="s">
        <v>214</v>
      </c>
      <c r="C102" s="71"/>
      <c r="D102" s="71"/>
      <c r="E102" s="71"/>
      <c r="F102" s="71"/>
      <c r="G102" s="71"/>
      <c r="H102" s="71"/>
      <c r="I102" s="71"/>
      <c r="J102" s="71"/>
      <c r="K102" s="31" t="s">
        <v>100</v>
      </c>
      <c r="L102" s="31"/>
      <c r="M102" s="30">
        <v>0.3</v>
      </c>
      <c r="N102" s="30"/>
      <c r="O102" s="30">
        <v>65</v>
      </c>
      <c r="P102" s="30"/>
      <c r="Q102" s="30"/>
      <c r="R102" s="30">
        <f t="shared" si="4"/>
        <v>19.5</v>
      </c>
      <c r="S102" s="30"/>
      <c r="T102" s="30"/>
      <c r="U102" s="30">
        <f t="shared" si="5"/>
        <v>23.009999999999998</v>
      </c>
      <c r="V102" s="30"/>
      <c r="W102" s="30"/>
    </row>
    <row r="103" spans="1:23" ht="12.75">
      <c r="A103" s="3">
        <v>43</v>
      </c>
      <c r="B103" s="71" t="s">
        <v>204</v>
      </c>
      <c r="C103" s="71"/>
      <c r="D103" s="71"/>
      <c r="E103" s="71"/>
      <c r="F103" s="71"/>
      <c r="G103" s="71"/>
      <c r="H103" s="71"/>
      <c r="I103" s="71"/>
      <c r="J103" s="71"/>
      <c r="K103" s="31" t="s">
        <v>100</v>
      </c>
      <c r="L103" s="31"/>
      <c r="M103" s="30">
        <v>0.2</v>
      </c>
      <c r="N103" s="30"/>
      <c r="O103" s="30">
        <v>120</v>
      </c>
      <c r="P103" s="30"/>
      <c r="Q103" s="30"/>
      <c r="R103" s="30">
        <f t="shared" si="4"/>
        <v>24</v>
      </c>
      <c r="S103" s="30"/>
      <c r="T103" s="30"/>
      <c r="U103" s="30">
        <f t="shared" si="5"/>
        <v>28.32</v>
      </c>
      <c r="V103" s="30"/>
      <c r="W103" s="30"/>
    </row>
    <row r="104" spans="1:23" ht="12.75">
      <c r="A104" s="3">
        <v>44</v>
      </c>
      <c r="B104" s="71" t="s">
        <v>132</v>
      </c>
      <c r="C104" s="71"/>
      <c r="D104" s="71"/>
      <c r="E104" s="71"/>
      <c r="F104" s="71"/>
      <c r="G104" s="71"/>
      <c r="H104" s="71"/>
      <c r="I104" s="71"/>
      <c r="J104" s="71"/>
      <c r="K104" s="31" t="s">
        <v>109</v>
      </c>
      <c r="L104" s="31"/>
      <c r="M104" s="30">
        <v>1</v>
      </c>
      <c r="N104" s="30"/>
      <c r="O104" s="30">
        <v>6</v>
      </c>
      <c r="P104" s="30"/>
      <c r="Q104" s="30"/>
      <c r="R104" s="30">
        <f t="shared" si="4"/>
        <v>6</v>
      </c>
      <c r="S104" s="30"/>
      <c r="T104" s="30"/>
      <c r="U104" s="30">
        <f t="shared" si="5"/>
        <v>7.08</v>
      </c>
      <c r="V104" s="30"/>
      <c r="W104" s="30"/>
    </row>
    <row r="105" spans="1:23" ht="12.75">
      <c r="A105" s="3">
        <v>45</v>
      </c>
      <c r="B105" s="71" t="s">
        <v>215</v>
      </c>
      <c r="C105" s="71"/>
      <c r="D105" s="71"/>
      <c r="E105" s="71"/>
      <c r="F105" s="71"/>
      <c r="G105" s="71"/>
      <c r="H105" s="71"/>
      <c r="I105" s="71"/>
      <c r="J105" s="71"/>
      <c r="K105" s="31" t="s">
        <v>96</v>
      </c>
      <c r="L105" s="31"/>
      <c r="M105" s="30">
        <v>3</v>
      </c>
      <c r="N105" s="30"/>
      <c r="O105" s="30">
        <v>12</v>
      </c>
      <c r="P105" s="30"/>
      <c r="Q105" s="30"/>
      <c r="R105" s="30">
        <f t="shared" si="4"/>
        <v>36</v>
      </c>
      <c r="S105" s="30"/>
      <c r="T105" s="30"/>
      <c r="U105" s="30">
        <f t="shared" si="5"/>
        <v>42.48</v>
      </c>
      <c r="V105" s="30"/>
      <c r="W105" s="30"/>
    </row>
    <row r="106" spans="1:23" ht="25.5" customHeight="1">
      <c r="A106" s="3">
        <v>46</v>
      </c>
      <c r="B106" s="71" t="s">
        <v>50</v>
      </c>
      <c r="C106" s="71"/>
      <c r="D106" s="71"/>
      <c r="E106" s="71"/>
      <c r="F106" s="71"/>
      <c r="G106" s="71"/>
      <c r="H106" s="71"/>
      <c r="I106" s="71"/>
      <c r="J106" s="71"/>
      <c r="K106" s="31" t="s">
        <v>52</v>
      </c>
      <c r="L106" s="31"/>
      <c r="M106" s="30">
        <v>60</v>
      </c>
      <c r="N106" s="30"/>
      <c r="O106" s="30">
        <v>270</v>
      </c>
      <c r="P106" s="30"/>
      <c r="Q106" s="30"/>
      <c r="R106" s="30">
        <f t="shared" si="4"/>
        <v>16200</v>
      </c>
      <c r="S106" s="30"/>
      <c r="T106" s="30"/>
      <c r="U106" s="30">
        <f t="shared" si="5"/>
        <v>19116</v>
      </c>
      <c r="V106" s="30"/>
      <c r="W106" s="30"/>
    </row>
    <row r="107" spans="1:23" ht="12.75" hidden="1">
      <c r="A107" s="3"/>
      <c r="B107" s="71"/>
      <c r="C107" s="71"/>
      <c r="D107" s="71"/>
      <c r="E107" s="71"/>
      <c r="F107" s="71"/>
      <c r="G107" s="71"/>
      <c r="H107" s="71"/>
      <c r="I107" s="71"/>
      <c r="J107" s="71"/>
      <c r="K107" s="31"/>
      <c r="L107" s="31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ht="12.75" hidden="1">
      <c r="A108" s="3"/>
      <c r="B108" s="71"/>
      <c r="C108" s="71"/>
      <c r="D108" s="71"/>
      <c r="E108" s="71"/>
      <c r="F108" s="71"/>
      <c r="G108" s="71"/>
      <c r="H108" s="71"/>
      <c r="I108" s="71"/>
      <c r="J108" s="71"/>
      <c r="K108" s="31"/>
      <c r="L108" s="31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ht="12.75" hidden="1">
      <c r="A109" s="3"/>
      <c r="B109" s="71"/>
      <c r="C109" s="71"/>
      <c r="D109" s="71"/>
      <c r="E109" s="71"/>
      <c r="F109" s="71"/>
      <c r="G109" s="71"/>
      <c r="H109" s="71"/>
      <c r="I109" s="71"/>
      <c r="J109" s="71"/>
      <c r="K109" s="31"/>
      <c r="L109" s="31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ht="12.75" hidden="1">
      <c r="A110" s="3"/>
      <c r="B110" s="71"/>
      <c r="C110" s="71"/>
      <c r="D110" s="71"/>
      <c r="E110" s="71"/>
      <c r="F110" s="71"/>
      <c r="G110" s="71"/>
      <c r="H110" s="71"/>
      <c r="I110" s="71"/>
      <c r="J110" s="71"/>
      <c r="K110" s="31"/>
      <c r="L110" s="31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ht="12.75" hidden="1">
      <c r="A111" s="3"/>
      <c r="B111" s="71"/>
      <c r="C111" s="71"/>
      <c r="D111" s="71"/>
      <c r="E111" s="71"/>
      <c r="F111" s="71"/>
      <c r="G111" s="71"/>
      <c r="H111" s="71"/>
      <c r="I111" s="71"/>
      <c r="J111" s="71"/>
      <c r="K111" s="31"/>
      <c r="L111" s="31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ht="12.75">
      <c r="A112" s="7"/>
      <c r="B112" s="67" t="s">
        <v>85</v>
      </c>
      <c r="C112" s="67"/>
      <c r="D112" s="67"/>
      <c r="E112" s="67"/>
      <c r="F112" s="67"/>
      <c r="G112" s="67"/>
      <c r="H112" s="67"/>
      <c r="I112" s="67"/>
      <c r="J112" s="67"/>
      <c r="K112" s="65"/>
      <c r="L112" s="65"/>
      <c r="M112" s="65" t="s">
        <v>86</v>
      </c>
      <c r="N112" s="65"/>
      <c r="O112" s="65"/>
      <c r="P112" s="65"/>
      <c r="Q112" s="65"/>
      <c r="R112" s="66">
        <f>SUM(R60:T111)</f>
        <v>27567.404000000002</v>
      </c>
      <c r="S112" s="66"/>
      <c r="T112" s="66"/>
      <c r="U112" s="66">
        <f>SUM(U60:W111)</f>
        <v>32529.536719999996</v>
      </c>
      <c r="V112" s="66"/>
      <c r="W112" s="66"/>
    </row>
    <row r="114" spans="1:23" ht="12.75">
      <c r="A114" s="79" t="s">
        <v>73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</row>
    <row r="115" spans="1:23" ht="12.75">
      <c r="A115" s="79" t="s">
        <v>111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</row>
    <row r="116" spans="1:23" ht="12.75" hidden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</row>
    <row r="117" spans="1:23" ht="12.75">
      <c r="A117" s="79" t="s">
        <v>121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31" t="s">
        <v>75</v>
      </c>
      <c r="B119" s="31" t="s">
        <v>95</v>
      </c>
      <c r="C119" s="31"/>
      <c r="D119" s="31"/>
      <c r="E119" s="31"/>
      <c r="F119" s="31"/>
      <c r="G119" s="31"/>
      <c r="H119" s="31"/>
      <c r="I119" s="31"/>
      <c r="J119" s="31" t="s">
        <v>193</v>
      </c>
      <c r="K119" s="31"/>
      <c r="L119" s="31" t="s">
        <v>94</v>
      </c>
      <c r="M119" s="31"/>
      <c r="N119" s="31" t="s">
        <v>92</v>
      </c>
      <c r="O119" s="31"/>
      <c r="P119" s="31" t="s">
        <v>112</v>
      </c>
      <c r="Q119" s="31"/>
      <c r="R119" s="31" t="s">
        <v>78</v>
      </c>
      <c r="S119" s="31"/>
      <c r="T119" s="31"/>
      <c r="U119" s="31"/>
      <c r="V119" s="31"/>
      <c r="W119" s="31"/>
    </row>
    <row r="120" spans="1:23" ht="55.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 t="s">
        <v>90</v>
      </c>
      <c r="S120" s="31"/>
      <c r="T120" s="31"/>
      <c r="U120" s="31" t="s">
        <v>91</v>
      </c>
      <c r="V120" s="31"/>
      <c r="W120" s="31"/>
    </row>
    <row r="121" spans="1:23" ht="12.75">
      <c r="A121" s="6">
        <v>1</v>
      </c>
      <c r="B121" s="75">
        <v>2</v>
      </c>
      <c r="C121" s="75"/>
      <c r="D121" s="75"/>
      <c r="E121" s="75"/>
      <c r="F121" s="75"/>
      <c r="G121" s="75"/>
      <c r="H121" s="75"/>
      <c r="I121" s="75"/>
      <c r="J121" s="75">
        <v>3</v>
      </c>
      <c r="K121" s="75"/>
      <c r="L121" s="75">
        <v>4</v>
      </c>
      <c r="M121" s="75"/>
      <c r="N121" s="75">
        <v>5</v>
      </c>
      <c r="O121" s="75"/>
      <c r="P121" s="75">
        <v>6</v>
      </c>
      <c r="Q121" s="75"/>
      <c r="R121" s="75">
        <v>7</v>
      </c>
      <c r="S121" s="75"/>
      <c r="T121" s="75"/>
      <c r="U121" s="75">
        <v>8</v>
      </c>
      <c r="V121" s="75"/>
      <c r="W121" s="75"/>
    </row>
    <row r="122" spans="1:24" ht="12.75">
      <c r="A122" s="3">
        <v>1</v>
      </c>
      <c r="B122" s="71" t="s">
        <v>113</v>
      </c>
      <c r="C122" s="71"/>
      <c r="D122" s="71"/>
      <c r="E122" s="71"/>
      <c r="F122" s="71"/>
      <c r="G122" s="71"/>
      <c r="H122" s="71"/>
      <c r="I122" s="71"/>
      <c r="J122" s="85">
        <v>1</v>
      </c>
      <c r="K122" s="85"/>
      <c r="L122" s="31" t="s">
        <v>96</v>
      </c>
      <c r="M122" s="31"/>
      <c r="N122" s="30">
        <v>120</v>
      </c>
      <c r="O122" s="30"/>
      <c r="P122" s="31">
        <v>1</v>
      </c>
      <c r="Q122" s="31"/>
      <c r="R122" s="30">
        <f aca="true" t="shared" si="6" ref="R122:R153">N122*P122*J122</f>
        <v>120</v>
      </c>
      <c r="S122" s="30"/>
      <c r="T122" s="30"/>
      <c r="U122" s="30">
        <f aca="true" t="shared" si="7" ref="U122:U153">R122*$S$11</f>
        <v>141.6</v>
      </c>
      <c r="V122" s="30"/>
      <c r="W122" s="30"/>
      <c r="X122">
        <f aca="true" t="shared" si="8" ref="X122:X153">N122*P122</f>
        <v>120</v>
      </c>
    </row>
    <row r="123" spans="1:24" ht="12.75">
      <c r="A123" s="3">
        <v>2</v>
      </c>
      <c r="B123" s="71" t="s">
        <v>54</v>
      </c>
      <c r="C123" s="71"/>
      <c r="D123" s="71"/>
      <c r="E123" s="71"/>
      <c r="F123" s="71"/>
      <c r="G123" s="71"/>
      <c r="H123" s="71"/>
      <c r="I123" s="71"/>
      <c r="J123" s="85">
        <v>0.5</v>
      </c>
      <c r="K123" s="85"/>
      <c r="L123" s="31" t="s">
        <v>96</v>
      </c>
      <c r="M123" s="31"/>
      <c r="N123" s="30">
        <v>269.8</v>
      </c>
      <c r="O123" s="30"/>
      <c r="P123" s="31">
        <v>2</v>
      </c>
      <c r="Q123" s="31"/>
      <c r="R123" s="30">
        <f t="shared" si="6"/>
        <v>269.8</v>
      </c>
      <c r="S123" s="30"/>
      <c r="T123" s="30"/>
      <c r="U123" s="30">
        <f t="shared" si="7"/>
        <v>318.364</v>
      </c>
      <c r="V123" s="30"/>
      <c r="W123" s="30"/>
      <c r="X123">
        <f t="shared" si="8"/>
        <v>539.6</v>
      </c>
    </row>
    <row r="124" spans="1:24" ht="12.75">
      <c r="A124" s="3">
        <v>3</v>
      </c>
      <c r="B124" s="71" t="s">
        <v>115</v>
      </c>
      <c r="C124" s="71"/>
      <c r="D124" s="71"/>
      <c r="E124" s="71"/>
      <c r="F124" s="71"/>
      <c r="G124" s="71"/>
      <c r="H124" s="71"/>
      <c r="I124" s="71"/>
      <c r="J124" s="85">
        <v>1</v>
      </c>
      <c r="K124" s="85"/>
      <c r="L124" s="31" t="s">
        <v>96</v>
      </c>
      <c r="M124" s="31"/>
      <c r="N124" s="30">
        <v>58.1</v>
      </c>
      <c r="O124" s="30"/>
      <c r="P124" s="31">
        <v>4</v>
      </c>
      <c r="Q124" s="31"/>
      <c r="R124" s="30">
        <f t="shared" si="6"/>
        <v>232.4</v>
      </c>
      <c r="S124" s="30"/>
      <c r="T124" s="30"/>
      <c r="U124" s="30">
        <f t="shared" si="7"/>
        <v>274.23199999999997</v>
      </c>
      <c r="V124" s="30"/>
      <c r="W124" s="30"/>
      <c r="X124">
        <f t="shared" si="8"/>
        <v>232.4</v>
      </c>
    </row>
    <row r="125" spans="1:24" ht="28.5" customHeight="1">
      <c r="A125" s="3">
        <v>4</v>
      </c>
      <c r="B125" s="71" t="s">
        <v>216</v>
      </c>
      <c r="C125" s="71"/>
      <c r="D125" s="71"/>
      <c r="E125" s="71"/>
      <c r="F125" s="71"/>
      <c r="G125" s="71"/>
      <c r="H125" s="71"/>
      <c r="I125" s="71"/>
      <c r="J125" s="85">
        <v>1</v>
      </c>
      <c r="K125" s="85"/>
      <c r="L125" s="31" t="s">
        <v>96</v>
      </c>
      <c r="M125" s="31"/>
      <c r="N125" s="30">
        <v>45</v>
      </c>
      <c r="O125" s="30"/>
      <c r="P125" s="31">
        <v>5</v>
      </c>
      <c r="Q125" s="31"/>
      <c r="R125" s="30">
        <f t="shared" si="6"/>
        <v>225</v>
      </c>
      <c r="S125" s="30"/>
      <c r="T125" s="30"/>
      <c r="U125" s="30">
        <f t="shared" si="7"/>
        <v>265.5</v>
      </c>
      <c r="V125" s="30"/>
      <c r="W125" s="30"/>
      <c r="X125">
        <f t="shared" si="8"/>
        <v>225</v>
      </c>
    </row>
    <row r="126" spans="1:24" ht="12.75">
      <c r="A126" s="3">
        <v>5</v>
      </c>
      <c r="B126" s="71" t="s">
        <v>200</v>
      </c>
      <c r="C126" s="71"/>
      <c r="D126" s="71"/>
      <c r="E126" s="71"/>
      <c r="F126" s="71"/>
      <c r="G126" s="71"/>
      <c r="H126" s="71"/>
      <c r="I126" s="71"/>
      <c r="J126" s="85">
        <v>0.2</v>
      </c>
      <c r="K126" s="85"/>
      <c r="L126" s="31" t="s">
        <v>96</v>
      </c>
      <c r="M126" s="31"/>
      <c r="N126" s="30">
        <v>600</v>
      </c>
      <c r="O126" s="30"/>
      <c r="P126" s="31">
        <v>1</v>
      </c>
      <c r="Q126" s="31"/>
      <c r="R126" s="30">
        <f t="shared" si="6"/>
        <v>120</v>
      </c>
      <c r="S126" s="30"/>
      <c r="T126" s="30"/>
      <c r="U126" s="30">
        <f t="shared" si="7"/>
        <v>141.6</v>
      </c>
      <c r="V126" s="30"/>
      <c r="W126" s="30"/>
      <c r="X126">
        <f t="shared" si="8"/>
        <v>600</v>
      </c>
    </row>
    <row r="127" spans="1:24" ht="12.75">
      <c r="A127" s="3">
        <v>6</v>
      </c>
      <c r="B127" s="71" t="s">
        <v>134</v>
      </c>
      <c r="C127" s="71"/>
      <c r="D127" s="71"/>
      <c r="E127" s="71"/>
      <c r="F127" s="71"/>
      <c r="G127" s="71"/>
      <c r="H127" s="71"/>
      <c r="I127" s="71"/>
      <c r="J127" s="85">
        <v>1</v>
      </c>
      <c r="K127" s="85"/>
      <c r="L127" s="31" t="s">
        <v>96</v>
      </c>
      <c r="M127" s="31"/>
      <c r="N127" s="30">
        <v>458.1</v>
      </c>
      <c r="O127" s="30"/>
      <c r="P127" s="31">
        <v>3</v>
      </c>
      <c r="Q127" s="31"/>
      <c r="R127" s="30">
        <f t="shared" si="6"/>
        <v>1374.3000000000002</v>
      </c>
      <c r="S127" s="30"/>
      <c r="T127" s="30"/>
      <c r="U127" s="30">
        <f t="shared" si="7"/>
        <v>1621.6740000000002</v>
      </c>
      <c r="V127" s="30"/>
      <c r="W127" s="30"/>
      <c r="X127">
        <f t="shared" si="8"/>
        <v>1374.3000000000002</v>
      </c>
    </row>
    <row r="128" spans="1:24" ht="12.75">
      <c r="A128" s="3">
        <v>7</v>
      </c>
      <c r="B128" s="71" t="s">
        <v>135</v>
      </c>
      <c r="C128" s="71"/>
      <c r="D128" s="71"/>
      <c r="E128" s="71"/>
      <c r="F128" s="71"/>
      <c r="G128" s="71"/>
      <c r="H128" s="71"/>
      <c r="I128" s="71"/>
      <c r="J128" s="85">
        <v>0.2</v>
      </c>
      <c r="K128" s="85"/>
      <c r="L128" s="31" t="s">
        <v>96</v>
      </c>
      <c r="M128" s="31"/>
      <c r="N128" s="30">
        <v>600</v>
      </c>
      <c r="O128" s="30"/>
      <c r="P128" s="31">
        <v>1</v>
      </c>
      <c r="Q128" s="31"/>
      <c r="R128" s="30">
        <f t="shared" si="6"/>
        <v>120</v>
      </c>
      <c r="S128" s="30"/>
      <c r="T128" s="30"/>
      <c r="U128" s="30">
        <f t="shared" si="7"/>
        <v>141.6</v>
      </c>
      <c r="V128" s="30"/>
      <c r="W128" s="30"/>
      <c r="X128">
        <f t="shared" si="8"/>
        <v>600</v>
      </c>
    </row>
    <row r="129" spans="1:24" ht="12.75">
      <c r="A129" s="3">
        <v>8</v>
      </c>
      <c r="B129" s="71" t="s">
        <v>201</v>
      </c>
      <c r="C129" s="71"/>
      <c r="D129" s="71"/>
      <c r="E129" s="71"/>
      <c r="F129" s="71"/>
      <c r="G129" s="71"/>
      <c r="H129" s="71"/>
      <c r="I129" s="71"/>
      <c r="J129" s="85">
        <v>1</v>
      </c>
      <c r="K129" s="85"/>
      <c r="L129" s="31" t="s">
        <v>96</v>
      </c>
      <c r="M129" s="31"/>
      <c r="N129" s="30">
        <v>158.7</v>
      </c>
      <c r="O129" s="30"/>
      <c r="P129" s="31">
        <v>0.5</v>
      </c>
      <c r="Q129" s="31"/>
      <c r="R129" s="30">
        <f t="shared" si="6"/>
        <v>79.35</v>
      </c>
      <c r="S129" s="30"/>
      <c r="T129" s="30"/>
      <c r="U129" s="30">
        <f t="shared" si="7"/>
        <v>93.63299999999998</v>
      </c>
      <c r="V129" s="30"/>
      <c r="W129" s="30"/>
      <c r="X129">
        <f t="shared" si="8"/>
        <v>79.35</v>
      </c>
    </row>
    <row r="130" spans="1:24" ht="12.75">
      <c r="A130" s="3">
        <v>9</v>
      </c>
      <c r="B130" s="71" t="s">
        <v>122</v>
      </c>
      <c r="C130" s="71"/>
      <c r="D130" s="71"/>
      <c r="E130" s="71"/>
      <c r="F130" s="71"/>
      <c r="G130" s="71"/>
      <c r="H130" s="71"/>
      <c r="I130" s="71"/>
      <c r="J130" s="85">
        <v>1</v>
      </c>
      <c r="K130" s="85"/>
      <c r="L130" s="31" t="s">
        <v>96</v>
      </c>
      <c r="M130" s="31"/>
      <c r="N130" s="30">
        <v>120.6</v>
      </c>
      <c r="O130" s="30"/>
      <c r="P130" s="31">
        <v>2</v>
      </c>
      <c r="Q130" s="31"/>
      <c r="R130" s="30">
        <f t="shared" si="6"/>
        <v>241.2</v>
      </c>
      <c r="S130" s="30"/>
      <c r="T130" s="30"/>
      <c r="U130" s="30">
        <f t="shared" si="7"/>
        <v>284.616</v>
      </c>
      <c r="V130" s="30"/>
      <c r="W130" s="30"/>
      <c r="X130">
        <f t="shared" si="8"/>
        <v>241.2</v>
      </c>
    </row>
    <row r="131" spans="1:24" ht="12.75">
      <c r="A131" s="3">
        <v>10</v>
      </c>
      <c r="B131" s="71" t="s">
        <v>228</v>
      </c>
      <c r="C131" s="71"/>
      <c r="D131" s="71"/>
      <c r="E131" s="71"/>
      <c r="F131" s="71"/>
      <c r="G131" s="71"/>
      <c r="H131" s="71"/>
      <c r="I131" s="71"/>
      <c r="J131" s="85">
        <v>0.5</v>
      </c>
      <c r="K131" s="85"/>
      <c r="L131" s="31" t="s">
        <v>96</v>
      </c>
      <c r="M131" s="31"/>
      <c r="N131" s="30">
        <v>135.4</v>
      </c>
      <c r="O131" s="30"/>
      <c r="P131" s="31">
        <v>0.25</v>
      </c>
      <c r="Q131" s="31"/>
      <c r="R131" s="30">
        <f t="shared" si="6"/>
        <v>16.925</v>
      </c>
      <c r="S131" s="30"/>
      <c r="T131" s="30"/>
      <c r="U131" s="30">
        <f t="shared" si="7"/>
        <v>19.9715</v>
      </c>
      <c r="V131" s="30"/>
      <c r="W131" s="30"/>
      <c r="X131">
        <f t="shared" si="8"/>
        <v>33.85</v>
      </c>
    </row>
    <row r="132" spans="1:24" ht="12.75">
      <c r="A132" s="3">
        <v>11</v>
      </c>
      <c r="B132" s="71" t="s">
        <v>119</v>
      </c>
      <c r="C132" s="71"/>
      <c r="D132" s="71"/>
      <c r="E132" s="71"/>
      <c r="F132" s="71"/>
      <c r="G132" s="71"/>
      <c r="H132" s="71"/>
      <c r="I132" s="71"/>
      <c r="J132" s="85">
        <v>0.25</v>
      </c>
      <c r="K132" s="85"/>
      <c r="L132" s="31" t="s">
        <v>96</v>
      </c>
      <c r="M132" s="31"/>
      <c r="N132" s="30">
        <v>301.5</v>
      </c>
      <c r="O132" s="30"/>
      <c r="P132" s="31">
        <v>1</v>
      </c>
      <c r="Q132" s="31"/>
      <c r="R132" s="30">
        <f t="shared" si="6"/>
        <v>75.375</v>
      </c>
      <c r="S132" s="30"/>
      <c r="T132" s="30"/>
      <c r="U132" s="30">
        <f t="shared" si="7"/>
        <v>88.9425</v>
      </c>
      <c r="V132" s="30"/>
      <c r="W132" s="30"/>
      <c r="X132">
        <f t="shared" si="8"/>
        <v>301.5</v>
      </c>
    </row>
    <row r="133" spans="1:24" ht="12.75">
      <c r="A133" s="3">
        <v>12</v>
      </c>
      <c r="B133" s="71" t="s">
        <v>229</v>
      </c>
      <c r="C133" s="71"/>
      <c r="D133" s="71"/>
      <c r="E133" s="71"/>
      <c r="F133" s="71"/>
      <c r="G133" s="71"/>
      <c r="H133" s="71"/>
      <c r="I133" s="71"/>
      <c r="J133" s="85">
        <v>0.5</v>
      </c>
      <c r="K133" s="85"/>
      <c r="L133" s="31" t="s">
        <v>96</v>
      </c>
      <c r="M133" s="31"/>
      <c r="N133" s="30">
        <v>40</v>
      </c>
      <c r="O133" s="30"/>
      <c r="P133" s="31">
        <v>0.25</v>
      </c>
      <c r="Q133" s="31"/>
      <c r="R133" s="30">
        <f t="shared" si="6"/>
        <v>5</v>
      </c>
      <c r="S133" s="30"/>
      <c r="T133" s="30"/>
      <c r="U133" s="30">
        <f t="shared" si="7"/>
        <v>5.8999999999999995</v>
      </c>
      <c r="V133" s="30"/>
      <c r="W133" s="30"/>
      <c r="X133">
        <f t="shared" si="8"/>
        <v>10</v>
      </c>
    </row>
    <row r="134" spans="1:24" ht="12.75">
      <c r="A134" s="3">
        <v>13</v>
      </c>
      <c r="B134" s="71" t="s">
        <v>136</v>
      </c>
      <c r="C134" s="71"/>
      <c r="D134" s="71"/>
      <c r="E134" s="71"/>
      <c r="F134" s="71"/>
      <c r="G134" s="71"/>
      <c r="H134" s="71"/>
      <c r="I134" s="71"/>
      <c r="J134" s="85">
        <v>0.5</v>
      </c>
      <c r="K134" s="85"/>
      <c r="L134" s="31" t="s">
        <v>96</v>
      </c>
      <c r="M134" s="31"/>
      <c r="N134" s="30">
        <v>24</v>
      </c>
      <c r="O134" s="30"/>
      <c r="P134" s="31">
        <v>1</v>
      </c>
      <c r="Q134" s="31"/>
      <c r="R134" s="30">
        <f t="shared" si="6"/>
        <v>12</v>
      </c>
      <c r="S134" s="30"/>
      <c r="T134" s="30"/>
      <c r="U134" s="30">
        <f t="shared" si="7"/>
        <v>14.16</v>
      </c>
      <c r="V134" s="30"/>
      <c r="W134" s="30"/>
      <c r="X134">
        <f t="shared" si="8"/>
        <v>24</v>
      </c>
    </row>
    <row r="135" spans="1:24" ht="12.75">
      <c r="A135" s="3">
        <v>14</v>
      </c>
      <c r="B135" s="71" t="s">
        <v>230</v>
      </c>
      <c r="C135" s="71"/>
      <c r="D135" s="71"/>
      <c r="E135" s="71"/>
      <c r="F135" s="71"/>
      <c r="G135" s="71"/>
      <c r="H135" s="71"/>
      <c r="I135" s="71"/>
      <c r="J135" s="85">
        <v>0.33</v>
      </c>
      <c r="K135" s="85"/>
      <c r="L135" s="31" t="s">
        <v>96</v>
      </c>
      <c r="M135" s="31"/>
      <c r="N135" s="30">
        <v>2565.7</v>
      </c>
      <c r="O135" s="30"/>
      <c r="P135" s="31">
        <v>0.5</v>
      </c>
      <c r="Q135" s="31"/>
      <c r="R135" s="30">
        <f t="shared" si="6"/>
        <v>423.34049999999996</v>
      </c>
      <c r="S135" s="30"/>
      <c r="T135" s="30"/>
      <c r="U135" s="30">
        <f t="shared" si="7"/>
        <v>499.54178999999993</v>
      </c>
      <c r="V135" s="30"/>
      <c r="W135" s="30"/>
      <c r="X135">
        <f t="shared" si="8"/>
        <v>1282.85</v>
      </c>
    </row>
    <row r="136" spans="1:24" ht="12.75">
      <c r="A136" s="3">
        <v>15</v>
      </c>
      <c r="B136" s="71" t="s">
        <v>232</v>
      </c>
      <c r="C136" s="71"/>
      <c r="D136" s="71"/>
      <c r="E136" s="71"/>
      <c r="F136" s="71"/>
      <c r="G136" s="71"/>
      <c r="H136" s="71"/>
      <c r="I136" s="71"/>
      <c r="J136" s="85">
        <v>0.5</v>
      </c>
      <c r="K136" s="85"/>
      <c r="L136" s="31" t="s">
        <v>96</v>
      </c>
      <c r="M136" s="31"/>
      <c r="N136" s="30">
        <v>1400</v>
      </c>
      <c r="O136" s="30"/>
      <c r="P136" s="31">
        <v>0.25</v>
      </c>
      <c r="Q136" s="31"/>
      <c r="R136" s="30">
        <f t="shared" si="6"/>
        <v>175</v>
      </c>
      <c r="S136" s="30"/>
      <c r="T136" s="30"/>
      <c r="U136" s="30">
        <f t="shared" si="7"/>
        <v>206.5</v>
      </c>
      <c r="V136" s="30"/>
      <c r="W136" s="30"/>
      <c r="X136">
        <f t="shared" si="8"/>
        <v>350</v>
      </c>
    </row>
    <row r="137" spans="1:24" ht="12.75">
      <c r="A137" s="3">
        <v>16</v>
      </c>
      <c r="B137" s="71" t="s">
        <v>123</v>
      </c>
      <c r="C137" s="71"/>
      <c r="D137" s="71"/>
      <c r="E137" s="71"/>
      <c r="F137" s="71"/>
      <c r="G137" s="71"/>
      <c r="H137" s="71"/>
      <c r="I137" s="71"/>
      <c r="J137" s="85">
        <v>1</v>
      </c>
      <c r="K137" s="85"/>
      <c r="L137" s="31" t="s">
        <v>96</v>
      </c>
      <c r="M137" s="31"/>
      <c r="N137" s="30">
        <v>253.9</v>
      </c>
      <c r="O137" s="30"/>
      <c r="P137" s="31">
        <v>3</v>
      </c>
      <c r="Q137" s="31"/>
      <c r="R137" s="30">
        <f t="shared" si="6"/>
        <v>761.7</v>
      </c>
      <c r="S137" s="30"/>
      <c r="T137" s="30"/>
      <c r="U137" s="30">
        <f t="shared" si="7"/>
        <v>898.806</v>
      </c>
      <c r="V137" s="30"/>
      <c r="W137" s="30"/>
      <c r="X137">
        <f t="shared" si="8"/>
        <v>761.7</v>
      </c>
    </row>
    <row r="138" spans="1:24" ht="12.75">
      <c r="A138" s="3">
        <v>17</v>
      </c>
      <c r="B138" s="71" t="s">
        <v>55</v>
      </c>
      <c r="C138" s="71"/>
      <c r="D138" s="71"/>
      <c r="E138" s="71"/>
      <c r="F138" s="71"/>
      <c r="G138" s="71"/>
      <c r="H138" s="71"/>
      <c r="I138" s="71"/>
      <c r="J138" s="85">
        <v>1</v>
      </c>
      <c r="K138" s="85"/>
      <c r="L138" s="31" t="s">
        <v>96</v>
      </c>
      <c r="M138" s="31"/>
      <c r="N138" s="30">
        <v>14</v>
      </c>
      <c r="O138" s="30"/>
      <c r="P138" s="31">
        <v>2</v>
      </c>
      <c r="Q138" s="31"/>
      <c r="R138" s="30">
        <f t="shared" si="6"/>
        <v>28</v>
      </c>
      <c r="S138" s="30"/>
      <c r="T138" s="30"/>
      <c r="U138" s="30">
        <f t="shared" si="7"/>
        <v>33.04</v>
      </c>
      <c r="V138" s="30"/>
      <c r="W138" s="30"/>
      <c r="X138">
        <f t="shared" si="8"/>
        <v>28</v>
      </c>
    </row>
    <row r="139" spans="1:24" ht="12.75">
      <c r="A139" s="3">
        <v>18</v>
      </c>
      <c r="B139" s="71" t="s">
        <v>56</v>
      </c>
      <c r="C139" s="71"/>
      <c r="D139" s="71"/>
      <c r="E139" s="71"/>
      <c r="F139" s="71"/>
      <c r="G139" s="71"/>
      <c r="H139" s="71"/>
      <c r="I139" s="71"/>
      <c r="J139" s="85">
        <v>1</v>
      </c>
      <c r="K139" s="85"/>
      <c r="L139" s="31" t="s">
        <v>96</v>
      </c>
      <c r="M139" s="31"/>
      <c r="N139" s="30">
        <v>14</v>
      </c>
      <c r="O139" s="30"/>
      <c r="P139" s="31">
        <v>1</v>
      </c>
      <c r="Q139" s="31"/>
      <c r="R139" s="30">
        <f t="shared" si="6"/>
        <v>14</v>
      </c>
      <c r="S139" s="30"/>
      <c r="T139" s="30"/>
      <c r="U139" s="30">
        <f t="shared" si="7"/>
        <v>16.52</v>
      </c>
      <c r="V139" s="30"/>
      <c r="W139" s="30"/>
      <c r="X139">
        <f t="shared" si="8"/>
        <v>14</v>
      </c>
    </row>
    <row r="140" spans="1:24" ht="12.75">
      <c r="A140" s="3">
        <v>19</v>
      </c>
      <c r="B140" s="71" t="s">
        <v>57</v>
      </c>
      <c r="C140" s="71"/>
      <c r="D140" s="71"/>
      <c r="E140" s="71"/>
      <c r="F140" s="71"/>
      <c r="G140" s="71"/>
      <c r="H140" s="71"/>
      <c r="I140" s="71"/>
      <c r="J140" s="85">
        <v>0.5</v>
      </c>
      <c r="K140" s="85"/>
      <c r="L140" s="31" t="s">
        <v>96</v>
      </c>
      <c r="M140" s="31"/>
      <c r="N140" s="30">
        <v>100</v>
      </c>
      <c r="O140" s="30"/>
      <c r="P140" s="31">
        <v>4</v>
      </c>
      <c r="Q140" s="31"/>
      <c r="R140" s="30">
        <f t="shared" si="6"/>
        <v>200</v>
      </c>
      <c r="S140" s="30"/>
      <c r="T140" s="30"/>
      <c r="U140" s="30">
        <f t="shared" si="7"/>
        <v>236</v>
      </c>
      <c r="V140" s="30"/>
      <c r="W140" s="30"/>
      <c r="X140">
        <f t="shared" si="8"/>
        <v>400</v>
      </c>
    </row>
    <row r="141" spans="1:24" ht="12.75">
      <c r="A141" s="3">
        <v>20</v>
      </c>
      <c r="B141" s="71" t="s">
        <v>114</v>
      </c>
      <c r="C141" s="71"/>
      <c r="D141" s="71"/>
      <c r="E141" s="71"/>
      <c r="F141" s="71"/>
      <c r="G141" s="71"/>
      <c r="H141" s="71"/>
      <c r="I141" s="71"/>
      <c r="J141" s="85">
        <v>0.33</v>
      </c>
      <c r="K141" s="85"/>
      <c r="L141" s="31" t="s">
        <v>96</v>
      </c>
      <c r="M141" s="31"/>
      <c r="N141" s="30">
        <v>400</v>
      </c>
      <c r="O141" s="30"/>
      <c r="P141" s="31">
        <v>1</v>
      </c>
      <c r="Q141" s="31"/>
      <c r="R141" s="30">
        <f t="shared" si="6"/>
        <v>132</v>
      </c>
      <c r="S141" s="30"/>
      <c r="T141" s="30"/>
      <c r="U141" s="30">
        <f t="shared" si="7"/>
        <v>155.76</v>
      </c>
      <c r="V141" s="30"/>
      <c r="W141" s="30"/>
      <c r="X141">
        <f t="shared" si="8"/>
        <v>400</v>
      </c>
    </row>
    <row r="142" spans="1:24" ht="12.75">
      <c r="A142" s="3">
        <v>21</v>
      </c>
      <c r="B142" s="71" t="s">
        <v>58</v>
      </c>
      <c r="C142" s="71"/>
      <c r="D142" s="71"/>
      <c r="E142" s="71"/>
      <c r="F142" s="71"/>
      <c r="G142" s="71"/>
      <c r="H142" s="71"/>
      <c r="I142" s="71"/>
      <c r="J142" s="85">
        <v>0.33</v>
      </c>
      <c r="K142" s="85"/>
      <c r="L142" s="31" t="s">
        <v>96</v>
      </c>
      <c r="M142" s="31"/>
      <c r="N142" s="30">
        <v>110</v>
      </c>
      <c r="O142" s="30"/>
      <c r="P142" s="31">
        <v>1</v>
      </c>
      <c r="Q142" s="31"/>
      <c r="R142" s="30">
        <f t="shared" si="6"/>
        <v>36.300000000000004</v>
      </c>
      <c r="S142" s="30"/>
      <c r="T142" s="30"/>
      <c r="U142" s="30">
        <f t="shared" si="7"/>
        <v>42.834</v>
      </c>
      <c r="V142" s="30"/>
      <c r="W142" s="30"/>
      <c r="X142">
        <f t="shared" si="8"/>
        <v>110</v>
      </c>
    </row>
    <row r="143" spans="1:24" ht="12.75">
      <c r="A143" s="3">
        <v>22</v>
      </c>
      <c r="B143" s="71" t="s">
        <v>59</v>
      </c>
      <c r="C143" s="71"/>
      <c r="D143" s="71"/>
      <c r="E143" s="71"/>
      <c r="F143" s="71"/>
      <c r="G143" s="71"/>
      <c r="H143" s="71"/>
      <c r="I143" s="71"/>
      <c r="J143" s="85">
        <v>0.33</v>
      </c>
      <c r="K143" s="85"/>
      <c r="L143" s="31" t="s">
        <v>96</v>
      </c>
      <c r="M143" s="31"/>
      <c r="N143" s="30">
        <v>50</v>
      </c>
      <c r="O143" s="30"/>
      <c r="P143" s="31">
        <v>2</v>
      </c>
      <c r="Q143" s="31"/>
      <c r="R143" s="30">
        <f t="shared" si="6"/>
        <v>33</v>
      </c>
      <c r="S143" s="30"/>
      <c r="T143" s="30"/>
      <c r="U143" s="30">
        <f t="shared" si="7"/>
        <v>38.94</v>
      </c>
      <c r="V143" s="30"/>
      <c r="W143" s="30"/>
      <c r="X143">
        <f t="shared" si="8"/>
        <v>100</v>
      </c>
    </row>
    <row r="144" spans="1:24" ht="12.75">
      <c r="A144" s="3">
        <v>23</v>
      </c>
      <c r="B144" s="71" t="s">
        <v>199</v>
      </c>
      <c r="C144" s="71"/>
      <c r="D144" s="71"/>
      <c r="E144" s="71"/>
      <c r="F144" s="71"/>
      <c r="G144" s="71"/>
      <c r="H144" s="71"/>
      <c r="I144" s="71"/>
      <c r="J144" s="85">
        <v>0.5</v>
      </c>
      <c r="K144" s="85"/>
      <c r="L144" s="31" t="s">
        <v>96</v>
      </c>
      <c r="M144" s="31"/>
      <c r="N144" s="30">
        <v>364.41</v>
      </c>
      <c r="O144" s="30"/>
      <c r="P144" s="31">
        <v>0.25</v>
      </c>
      <c r="Q144" s="31"/>
      <c r="R144" s="30">
        <f t="shared" si="6"/>
        <v>45.55125</v>
      </c>
      <c r="S144" s="30"/>
      <c r="T144" s="30"/>
      <c r="U144" s="30">
        <f t="shared" si="7"/>
        <v>53.750475</v>
      </c>
      <c r="V144" s="30"/>
      <c r="W144" s="30"/>
      <c r="X144">
        <f t="shared" si="8"/>
        <v>91.1025</v>
      </c>
    </row>
    <row r="145" spans="1:24" ht="12.75">
      <c r="A145" s="3">
        <v>24</v>
      </c>
      <c r="B145" s="71" t="s">
        <v>60</v>
      </c>
      <c r="C145" s="71"/>
      <c r="D145" s="71"/>
      <c r="E145" s="71"/>
      <c r="F145" s="71"/>
      <c r="G145" s="71"/>
      <c r="H145" s="71"/>
      <c r="I145" s="71"/>
      <c r="J145" s="85">
        <v>0.5</v>
      </c>
      <c r="K145" s="85"/>
      <c r="L145" s="31" t="s">
        <v>96</v>
      </c>
      <c r="M145" s="31"/>
      <c r="N145" s="30">
        <v>90</v>
      </c>
      <c r="O145" s="30"/>
      <c r="P145" s="31">
        <v>10</v>
      </c>
      <c r="Q145" s="31"/>
      <c r="R145" s="30">
        <f t="shared" si="6"/>
        <v>450</v>
      </c>
      <c r="S145" s="30"/>
      <c r="T145" s="30"/>
      <c r="U145" s="30">
        <f t="shared" si="7"/>
        <v>531</v>
      </c>
      <c r="V145" s="30"/>
      <c r="W145" s="30"/>
      <c r="X145">
        <f t="shared" si="8"/>
        <v>900</v>
      </c>
    </row>
    <row r="146" spans="1:24" ht="27" customHeight="1">
      <c r="A146" s="3">
        <v>25</v>
      </c>
      <c r="B146" s="71" t="s">
        <v>137</v>
      </c>
      <c r="C146" s="71"/>
      <c r="D146" s="71"/>
      <c r="E146" s="71"/>
      <c r="F146" s="71"/>
      <c r="G146" s="71"/>
      <c r="H146" s="71"/>
      <c r="I146" s="71"/>
      <c r="J146" s="85">
        <v>1</v>
      </c>
      <c r="K146" s="85"/>
      <c r="L146" s="31" t="s">
        <v>96</v>
      </c>
      <c r="M146" s="31"/>
      <c r="N146" s="30">
        <v>3944.2</v>
      </c>
      <c r="O146" s="30"/>
      <c r="P146" s="31">
        <v>1</v>
      </c>
      <c r="Q146" s="31"/>
      <c r="R146" s="30">
        <f t="shared" si="6"/>
        <v>3944.2</v>
      </c>
      <c r="S146" s="30"/>
      <c r="T146" s="30"/>
      <c r="U146" s="30">
        <f t="shared" si="7"/>
        <v>4654.156</v>
      </c>
      <c r="V146" s="30"/>
      <c r="W146" s="30"/>
      <c r="X146">
        <f t="shared" si="8"/>
        <v>3944.2</v>
      </c>
    </row>
    <row r="147" spans="1:24" ht="12.75">
      <c r="A147" s="3">
        <v>26</v>
      </c>
      <c r="B147" s="71" t="s">
        <v>138</v>
      </c>
      <c r="C147" s="71"/>
      <c r="D147" s="71"/>
      <c r="E147" s="71"/>
      <c r="F147" s="71"/>
      <c r="G147" s="71"/>
      <c r="H147" s="71"/>
      <c r="I147" s="71"/>
      <c r="J147" s="85">
        <v>0.5</v>
      </c>
      <c r="K147" s="85"/>
      <c r="L147" s="31" t="s">
        <v>96</v>
      </c>
      <c r="M147" s="31"/>
      <c r="N147" s="30">
        <v>110</v>
      </c>
      <c r="O147" s="30"/>
      <c r="P147" s="31">
        <v>1</v>
      </c>
      <c r="Q147" s="31"/>
      <c r="R147" s="30">
        <f t="shared" si="6"/>
        <v>55</v>
      </c>
      <c r="S147" s="30"/>
      <c r="T147" s="30"/>
      <c r="U147" s="30">
        <f t="shared" si="7"/>
        <v>64.89999999999999</v>
      </c>
      <c r="V147" s="30"/>
      <c r="W147" s="30"/>
      <c r="X147">
        <f t="shared" si="8"/>
        <v>110</v>
      </c>
    </row>
    <row r="148" spans="1:24" ht="12.75">
      <c r="A148" s="3">
        <v>27</v>
      </c>
      <c r="B148" s="71" t="s">
        <v>139</v>
      </c>
      <c r="C148" s="71"/>
      <c r="D148" s="71"/>
      <c r="E148" s="71"/>
      <c r="F148" s="71"/>
      <c r="G148" s="71"/>
      <c r="H148" s="71"/>
      <c r="I148" s="71"/>
      <c r="J148" s="85">
        <v>0.5</v>
      </c>
      <c r="K148" s="85"/>
      <c r="L148" s="31" t="s">
        <v>102</v>
      </c>
      <c r="M148" s="31"/>
      <c r="N148" s="30">
        <v>380</v>
      </c>
      <c r="O148" s="30"/>
      <c r="P148" s="31">
        <v>0.5</v>
      </c>
      <c r="Q148" s="31"/>
      <c r="R148" s="30">
        <f t="shared" si="6"/>
        <v>95</v>
      </c>
      <c r="S148" s="30"/>
      <c r="T148" s="30"/>
      <c r="U148" s="30">
        <f t="shared" si="7"/>
        <v>112.1</v>
      </c>
      <c r="V148" s="30"/>
      <c r="W148" s="30"/>
      <c r="X148">
        <f t="shared" si="8"/>
        <v>190</v>
      </c>
    </row>
    <row r="149" spans="1:24" ht="12.75">
      <c r="A149" s="3">
        <v>28</v>
      </c>
      <c r="B149" s="71" t="s">
        <v>140</v>
      </c>
      <c r="C149" s="71"/>
      <c r="D149" s="71"/>
      <c r="E149" s="71"/>
      <c r="F149" s="71"/>
      <c r="G149" s="71"/>
      <c r="H149" s="71"/>
      <c r="I149" s="71"/>
      <c r="J149" s="85">
        <v>1</v>
      </c>
      <c r="K149" s="85"/>
      <c r="L149" s="31" t="s">
        <v>96</v>
      </c>
      <c r="M149" s="31"/>
      <c r="N149" s="30">
        <v>317.4</v>
      </c>
      <c r="O149" s="30"/>
      <c r="P149" s="31">
        <v>2</v>
      </c>
      <c r="Q149" s="31"/>
      <c r="R149" s="30">
        <f t="shared" si="6"/>
        <v>634.8</v>
      </c>
      <c r="S149" s="30"/>
      <c r="T149" s="30"/>
      <c r="U149" s="30">
        <f t="shared" si="7"/>
        <v>749.0639999999999</v>
      </c>
      <c r="V149" s="30"/>
      <c r="W149" s="30"/>
      <c r="X149">
        <f t="shared" si="8"/>
        <v>634.8</v>
      </c>
    </row>
    <row r="150" spans="1:24" ht="12.75">
      <c r="A150" s="3">
        <v>29</v>
      </c>
      <c r="B150" s="71" t="s">
        <v>202</v>
      </c>
      <c r="C150" s="71"/>
      <c r="D150" s="71"/>
      <c r="E150" s="71"/>
      <c r="F150" s="71"/>
      <c r="G150" s="71"/>
      <c r="H150" s="71"/>
      <c r="I150" s="71"/>
      <c r="J150" s="85">
        <v>0.5</v>
      </c>
      <c r="K150" s="85"/>
      <c r="L150" s="31" t="s">
        <v>96</v>
      </c>
      <c r="M150" s="31"/>
      <c r="N150" s="30">
        <v>1300</v>
      </c>
      <c r="O150" s="30"/>
      <c r="P150" s="31">
        <v>1</v>
      </c>
      <c r="Q150" s="31"/>
      <c r="R150" s="30">
        <f t="shared" si="6"/>
        <v>650</v>
      </c>
      <c r="S150" s="30"/>
      <c r="T150" s="30"/>
      <c r="U150" s="30">
        <f t="shared" si="7"/>
        <v>767</v>
      </c>
      <c r="V150" s="30"/>
      <c r="W150" s="30"/>
      <c r="X150">
        <f t="shared" si="8"/>
        <v>1300</v>
      </c>
    </row>
    <row r="151" spans="1:24" ht="12.75">
      <c r="A151" s="3">
        <v>30</v>
      </c>
      <c r="B151" s="71" t="s">
        <v>124</v>
      </c>
      <c r="C151" s="71"/>
      <c r="D151" s="71"/>
      <c r="E151" s="71"/>
      <c r="F151" s="71"/>
      <c r="G151" s="71"/>
      <c r="H151" s="71"/>
      <c r="I151" s="71"/>
      <c r="J151" s="85">
        <v>0.5</v>
      </c>
      <c r="K151" s="85"/>
      <c r="L151" s="31" t="s">
        <v>96</v>
      </c>
      <c r="M151" s="31"/>
      <c r="N151" s="30">
        <v>140</v>
      </c>
      <c r="O151" s="30"/>
      <c r="P151" s="31">
        <v>2</v>
      </c>
      <c r="Q151" s="31"/>
      <c r="R151" s="30">
        <f t="shared" si="6"/>
        <v>140</v>
      </c>
      <c r="S151" s="30"/>
      <c r="T151" s="30"/>
      <c r="U151" s="30">
        <f t="shared" si="7"/>
        <v>165.2</v>
      </c>
      <c r="V151" s="30"/>
      <c r="W151" s="30"/>
      <c r="X151">
        <f t="shared" si="8"/>
        <v>280</v>
      </c>
    </row>
    <row r="152" spans="1:24" ht="12.75">
      <c r="A152" s="3">
        <v>31</v>
      </c>
      <c r="B152" s="71" t="s">
        <v>231</v>
      </c>
      <c r="C152" s="71"/>
      <c r="D152" s="71"/>
      <c r="E152" s="71"/>
      <c r="F152" s="71"/>
      <c r="G152" s="71"/>
      <c r="H152" s="71"/>
      <c r="I152" s="71"/>
      <c r="J152" s="85">
        <v>0.33</v>
      </c>
      <c r="K152" s="85"/>
      <c r="L152" s="31" t="s">
        <v>96</v>
      </c>
      <c r="M152" s="31"/>
      <c r="N152" s="30">
        <v>120</v>
      </c>
      <c r="O152" s="30"/>
      <c r="P152" s="31">
        <v>1</v>
      </c>
      <c r="Q152" s="31"/>
      <c r="R152" s="30">
        <f t="shared" si="6"/>
        <v>39.6</v>
      </c>
      <c r="S152" s="30"/>
      <c r="T152" s="30"/>
      <c r="U152" s="30">
        <f t="shared" si="7"/>
        <v>46.728</v>
      </c>
      <c r="V152" s="30"/>
      <c r="W152" s="30"/>
      <c r="X152">
        <f t="shared" si="8"/>
        <v>120</v>
      </c>
    </row>
    <row r="153" spans="1:24" ht="12.75">
      <c r="A153" s="3">
        <v>32</v>
      </c>
      <c r="B153" s="71" t="s">
        <v>141</v>
      </c>
      <c r="C153" s="71"/>
      <c r="D153" s="71"/>
      <c r="E153" s="71"/>
      <c r="F153" s="71"/>
      <c r="G153" s="71"/>
      <c r="H153" s="71"/>
      <c r="I153" s="71"/>
      <c r="J153" s="85">
        <v>1</v>
      </c>
      <c r="K153" s="85"/>
      <c r="L153" s="31" t="s">
        <v>102</v>
      </c>
      <c r="M153" s="31"/>
      <c r="N153" s="30">
        <v>115</v>
      </c>
      <c r="O153" s="30"/>
      <c r="P153" s="31">
        <v>6</v>
      </c>
      <c r="Q153" s="31"/>
      <c r="R153" s="30">
        <f t="shared" si="6"/>
        <v>690</v>
      </c>
      <c r="S153" s="30"/>
      <c r="T153" s="30"/>
      <c r="U153" s="30">
        <f t="shared" si="7"/>
        <v>814.1999999999999</v>
      </c>
      <c r="V153" s="30"/>
      <c r="W153" s="30"/>
      <c r="X153">
        <f t="shared" si="8"/>
        <v>690</v>
      </c>
    </row>
    <row r="154" spans="1:24" ht="12.75">
      <c r="A154" s="3">
        <v>33</v>
      </c>
      <c r="B154" s="71" t="s">
        <v>142</v>
      </c>
      <c r="C154" s="71"/>
      <c r="D154" s="71"/>
      <c r="E154" s="71"/>
      <c r="F154" s="71"/>
      <c r="G154" s="71"/>
      <c r="H154" s="71"/>
      <c r="I154" s="71"/>
      <c r="J154" s="85">
        <v>0.25</v>
      </c>
      <c r="K154" s="85"/>
      <c r="L154" s="31" t="s">
        <v>96</v>
      </c>
      <c r="M154" s="31"/>
      <c r="N154" s="30">
        <v>3100</v>
      </c>
      <c r="O154" s="30"/>
      <c r="P154" s="31">
        <v>1</v>
      </c>
      <c r="Q154" s="31"/>
      <c r="R154" s="30">
        <f aca="true" t="shared" si="9" ref="R154:R185">N154*P154*J154</f>
        <v>775</v>
      </c>
      <c r="S154" s="30"/>
      <c r="T154" s="30"/>
      <c r="U154" s="30">
        <f aca="true" t="shared" si="10" ref="U154:U185">R154*$S$11</f>
        <v>914.5</v>
      </c>
      <c r="V154" s="30"/>
      <c r="W154" s="30"/>
      <c r="X154">
        <f aca="true" t="shared" si="11" ref="X154:X185">N154*P154</f>
        <v>3100</v>
      </c>
    </row>
    <row r="155" spans="1:24" ht="12.75">
      <c r="A155" s="3">
        <v>34</v>
      </c>
      <c r="B155" s="71" t="s">
        <v>143</v>
      </c>
      <c r="C155" s="71"/>
      <c r="D155" s="71"/>
      <c r="E155" s="71"/>
      <c r="F155" s="71"/>
      <c r="G155" s="71"/>
      <c r="H155" s="71"/>
      <c r="I155" s="71"/>
      <c r="J155" s="85">
        <v>1</v>
      </c>
      <c r="K155" s="85"/>
      <c r="L155" s="31" t="s">
        <v>96</v>
      </c>
      <c r="M155" s="31"/>
      <c r="N155" s="30">
        <v>640</v>
      </c>
      <c r="O155" s="30"/>
      <c r="P155" s="31">
        <v>1</v>
      </c>
      <c r="Q155" s="31"/>
      <c r="R155" s="30">
        <f t="shared" si="9"/>
        <v>640</v>
      </c>
      <c r="S155" s="30"/>
      <c r="T155" s="30"/>
      <c r="U155" s="30">
        <f t="shared" si="10"/>
        <v>755.1999999999999</v>
      </c>
      <c r="V155" s="30"/>
      <c r="W155" s="30"/>
      <c r="X155">
        <f t="shared" si="11"/>
        <v>640</v>
      </c>
    </row>
    <row r="156" spans="1:24" ht="12.75">
      <c r="A156" s="3">
        <v>35</v>
      </c>
      <c r="B156" s="71" t="s">
        <v>144</v>
      </c>
      <c r="C156" s="71"/>
      <c r="D156" s="71"/>
      <c r="E156" s="71"/>
      <c r="F156" s="71"/>
      <c r="G156" s="71"/>
      <c r="H156" s="71"/>
      <c r="I156" s="71"/>
      <c r="J156" s="85">
        <v>0.5</v>
      </c>
      <c r="K156" s="85"/>
      <c r="L156" s="31" t="s">
        <v>96</v>
      </c>
      <c r="M156" s="31"/>
      <c r="N156" s="30">
        <v>192.6</v>
      </c>
      <c r="O156" s="30"/>
      <c r="P156" s="31">
        <v>0.5</v>
      </c>
      <c r="Q156" s="31"/>
      <c r="R156" s="30">
        <f t="shared" si="9"/>
        <v>48.15</v>
      </c>
      <c r="S156" s="30"/>
      <c r="T156" s="30"/>
      <c r="U156" s="30">
        <f t="shared" si="10"/>
        <v>56.81699999999999</v>
      </c>
      <c r="V156" s="30"/>
      <c r="W156" s="30"/>
      <c r="X156">
        <f t="shared" si="11"/>
        <v>96.3</v>
      </c>
    </row>
    <row r="157" spans="1:24" ht="12.75">
      <c r="A157" s="3">
        <v>36</v>
      </c>
      <c r="B157" s="71" t="s">
        <v>117</v>
      </c>
      <c r="C157" s="71"/>
      <c r="D157" s="71"/>
      <c r="E157" s="71"/>
      <c r="F157" s="71"/>
      <c r="G157" s="71"/>
      <c r="H157" s="71"/>
      <c r="I157" s="71"/>
      <c r="J157" s="85">
        <v>0.25</v>
      </c>
      <c r="K157" s="85"/>
      <c r="L157" s="31" t="s">
        <v>96</v>
      </c>
      <c r="M157" s="31"/>
      <c r="N157" s="30">
        <v>2144.6</v>
      </c>
      <c r="O157" s="30"/>
      <c r="P157" s="31">
        <v>1</v>
      </c>
      <c r="Q157" s="31"/>
      <c r="R157" s="30">
        <f t="shared" si="9"/>
        <v>536.15</v>
      </c>
      <c r="S157" s="30"/>
      <c r="T157" s="30"/>
      <c r="U157" s="30">
        <f t="shared" si="10"/>
        <v>632.6569999999999</v>
      </c>
      <c r="V157" s="30"/>
      <c r="W157" s="30"/>
      <c r="X157">
        <f t="shared" si="11"/>
        <v>2144.6</v>
      </c>
    </row>
    <row r="158" spans="1:24" ht="12.75">
      <c r="A158" s="3">
        <v>37</v>
      </c>
      <c r="B158" s="71" t="s">
        <v>145</v>
      </c>
      <c r="C158" s="71"/>
      <c r="D158" s="71"/>
      <c r="E158" s="71"/>
      <c r="F158" s="71"/>
      <c r="G158" s="71"/>
      <c r="H158" s="71"/>
      <c r="I158" s="71"/>
      <c r="J158" s="85">
        <v>0.2</v>
      </c>
      <c r="K158" s="85"/>
      <c r="L158" s="31" t="s">
        <v>96</v>
      </c>
      <c r="M158" s="31"/>
      <c r="N158" s="30">
        <v>9749</v>
      </c>
      <c r="O158" s="30"/>
      <c r="P158" s="31">
        <v>1</v>
      </c>
      <c r="Q158" s="31"/>
      <c r="R158" s="30">
        <f t="shared" si="9"/>
        <v>1949.8000000000002</v>
      </c>
      <c r="S158" s="30"/>
      <c r="T158" s="30"/>
      <c r="U158" s="30">
        <f t="shared" si="10"/>
        <v>2300.764</v>
      </c>
      <c r="V158" s="30"/>
      <c r="W158" s="30"/>
      <c r="X158">
        <f t="shared" si="11"/>
        <v>9749</v>
      </c>
    </row>
    <row r="159" spans="1:24" ht="12.75">
      <c r="A159" s="3">
        <v>38</v>
      </c>
      <c r="B159" s="71" t="s">
        <v>146</v>
      </c>
      <c r="C159" s="71"/>
      <c r="D159" s="71"/>
      <c r="E159" s="71"/>
      <c r="F159" s="71"/>
      <c r="G159" s="71"/>
      <c r="H159" s="71"/>
      <c r="I159" s="71"/>
      <c r="J159" s="85">
        <v>0.5</v>
      </c>
      <c r="K159" s="85"/>
      <c r="L159" s="31" t="s">
        <v>96</v>
      </c>
      <c r="M159" s="31"/>
      <c r="N159" s="30">
        <v>310</v>
      </c>
      <c r="O159" s="30"/>
      <c r="P159" s="31">
        <v>0.5</v>
      </c>
      <c r="Q159" s="31"/>
      <c r="R159" s="30">
        <f t="shared" si="9"/>
        <v>77.5</v>
      </c>
      <c r="S159" s="30"/>
      <c r="T159" s="30"/>
      <c r="U159" s="30">
        <f t="shared" si="10"/>
        <v>91.44999999999999</v>
      </c>
      <c r="V159" s="30"/>
      <c r="W159" s="30"/>
      <c r="X159">
        <f t="shared" si="11"/>
        <v>155</v>
      </c>
    </row>
    <row r="160" spans="1:24" ht="12.75">
      <c r="A160" s="3">
        <v>39</v>
      </c>
      <c r="B160" s="71" t="s">
        <v>147</v>
      </c>
      <c r="C160" s="71"/>
      <c r="D160" s="71"/>
      <c r="E160" s="71"/>
      <c r="F160" s="71"/>
      <c r="G160" s="71"/>
      <c r="H160" s="71"/>
      <c r="I160" s="71"/>
      <c r="J160" s="85">
        <v>0.5</v>
      </c>
      <c r="K160" s="85"/>
      <c r="L160" s="31" t="s">
        <v>96</v>
      </c>
      <c r="M160" s="31"/>
      <c r="N160" s="30">
        <v>256.17</v>
      </c>
      <c r="O160" s="30"/>
      <c r="P160" s="31">
        <v>1</v>
      </c>
      <c r="Q160" s="31"/>
      <c r="R160" s="30">
        <f t="shared" si="9"/>
        <v>128.085</v>
      </c>
      <c r="S160" s="30"/>
      <c r="T160" s="30"/>
      <c r="U160" s="30">
        <f t="shared" si="10"/>
        <v>151.1403</v>
      </c>
      <c r="V160" s="30"/>
      <c r="W160" s="30"/>
      <c r="X160">
        <f t="shared" si="11"/>
        <v>256.17</v>
      </c>
    </row>
    <row r="161" spans="1:24" ht="12.75">
      <c r="A161" s="3">
        <v>40</v>
      </c>
      <c r="B161" s="71" t="s">
        <v>148</v>
      </c>
      <c r="C161" s="71"/>
      <c r="D161" s="71"/>
      <c r="E161" s="71"/>
      <c r="F161" s="71"/>
      <c r="G161" s="71"/>
      <c r="H161" s="71"/>
      <c r="I161" s="71"/>
      <c r="J161" s="85">
        <v>0.33</v>
      </c>
      <c r="K161" s="85"/>
      <c r="L161" s="31" t="s">
        <v>100</v>
      </c>
      <c r="M161" s="31"/>
      <c r="N161" s="30">
        <v>61</v>
      </c>
      <c r="O161" s="30"/>
      <c r="P161" s="31">
        <v>2</v>
      </c>
      <c r="Q161" s="31"/>
      <c r="R161" s="30">
        <f t="shared" si="9"/>
        <v>40.260000000000005</v>
      </c>
      <c r="S161" s="30"/>
      <c r="T161" s="30"/>
      <c r="U161" s="30">
        <f t="shared" si="10"/>
        <v>47.506800000000005</v>
      </c>
      <c r="V161" s="30"/>
      <c r="W161" s="30"/>
      <c r="X161">
        <f t="shared" si="11"/>
        <v>122</v>
      </c>
    </row>
    <row r="162" spans="1:24" ht="24.75" customHeight="1">
      <c r="A162" s="3">
        <v>41</v>
      </c>
      <c r="B162" s="71" t="s">
        <v>149</v>
      </c>
      <c r="C162" s="71"/>
      <c r="D162" s="71"/>
      <c r="E162" s="71"/>
      <c r="F162" s="71"/>
      <c r="G162" s="71"/>
      <c r="H162" s="71"/>
      <c r="I162" s="71"/>
      <c r="J162" s="85">
        <v>0.2</v>
      </c>
      <c r="K162" s="85"/>
      <c r="L162" s="31" t="s">
        <v>96</v>
      </c>
      <c r="M162" s="31"/>
      <c r="N162" s="30">
        <v>48</v>
      </c>
      <c r="O162" s="30"/>
      <c r="P162" s="31">
        <v>1</v>
      </c>
      <c r="Q162" s="31"/>
      <c r="R162" s="30">
        <f t="shared" si="9"/>
        <v>9.600000000000001</v>
      </c>
      <c r="S162" s="30"/>
      <c r="T162" s="30"/>
      <c r="U162" s="30">
        <f t="shared" si="10"/>
        <v>11.328000000000001</v>
      </c>
      <c r="V162" s="30"/>
      <c r="W162" s="30"/>
      <c r="X162">
        <f t="shared" si="11"/>
        <v>48</v>
      </c>
    </row>
    <row r="163" spans="1:24" ht="26.25" customHeight="1">
      <c r="A163" s="3">
        <v>42</v>
      </c>
      <c r="B163" s="71" t="s">
        <v>150</v>
      </c>
      <c r="C163" s="71"/>
      <c r="D163" s="71"/>
      <c r="E163" s="71"/>
      <c r="F163" s="71"/>
      <c r="G163" s="71"/>
      <c r="H163" s="71"/>
      <c r="I163" s="71"/>
      <c r="J163" s="85">
        <v>0.2</v>
      </c>
      <c r="K163" s="85"/>
      <c r="L163" s="31" t="s">
        <v>96</v>
      </c>
      <c r="M163" s="31"/>
      <c r="N163" s="30">
        <v>48</v>
      </c>
      <c r="O163" s="30"/>
      <c r="P163" s="31">
        <v>1</v>
      </c>
      <c r="Q163" s="31"/>
      <c r="R163" s="30">
        <f t="shared" si="9"/>
        <v>9.600000000000001</v>
      </c>
      <c r="S163" s="30"/>
      <c r="T163" s="30"/>
      <c r="U163" s="30">
        <f t="shared" si="10"/>
        <v>11.328000000000001</v>
      </c>
      <c r="V163" s="30"/>
      <c r="W163" s="30"/>
      <c r="X163">
        <f t="shared" si="11"/>
        <v>48</v>
      </c>
    </row>
    <row r="164" spans="1:24" ht="12.75">
      <c r="A164" s="3">
        <v>43</v>
      </c>
      <c r="B164" s="71" t="s">
        <v>151</v>
      </c>
      <c r="C164" s="71"/>
      <c r="D164" s="71"/>
      <c r="E164" s="71"/>
      <c r="F164" s="71"/>
      <c r="G164" s="71"/>
      <c r="H164" s="71"/>
      <c r="I164" s="71"/>
      <c r="J164" s="85">
        <v>0.5</v>
      </c>
      <c r="K164" s="85"/>
      <c r="L164" s="31" t="s">
        <v>100</v>
      </c>
      <c r="M164" s="31"/>
      <c r="N164" s="30">
        <v>100</v>
      </c>
      <c r="O164" s="30"/>
      <c r="P164" s="31">
        <v>6</v>
      </c>
      <c r="Q164" s="31"/>
      <c r="R164" s="30">
        <f t="shared" si="9"/>
        <v>300</v>
      </c>
      <c r="S164" s="30"/>
      <c r="T164" s="30"/>
      <c r="U164" s="30">
        <f t="shared" si="10"/>
        <v>354</v>
      </c>
      <c r="V164" s="30"/>
      <c r="W164" s="30"/>
      <c r="X164">
        <f t="shared" si="11"/>
        <v>600</v>
      </c>
    </row>
    <row r="165" spans="1:24" ht="12.75">
      <c r="A165" s="3">
        <v>44</v>
      </c>
      <c r="B165" s="71" t="s">
        <v>152</v>
      </c>
      <c r="C165" s="71"/>
      <c r="D165" s="71"/>
      <c r="E165" s="71"/>
      <c r="F165" s="71"/>
      <c r="G165" s="71"/>
      <c r="H165" s="71"/>
      <c r="I165" s="71"/>
      <c r="J165" s="85">
        <v>1</v>
      </c>
      <c r="K165" s="85"/>
      <c r="L165" s="31" t="s">
        <v>100</v>
      </c>
      <c r="M165" s="31"/>
      <c r="N165" s="30">
        <v>100</v>
      </c>
      <c r="O165" s="30"/>
      <c r="P165" s="31">
        <v>100</v>
      </c>
      <c r="Q165" s="31"/>
      <c r="R165" s="30">
        <f t="shared" si="9"/>
        <v>10000</v>
      </c>
      <c r="S165" s="30"/>
      <c r="T165" s="30"/>
      <c r="U165" s="30">
        <f t="shared" si="10"/>
        <v>11800</v>
      </c>
      <c r="V165" s="30"/>
      <c r="W165" s="30"/>
      <c r="X165">
        <f t="shared" si="11"/>
        <v>10000</v>
      </c>
    </row>
    <row r="166" spans="1:24" ht="12.75">
      <c r="A166" s="3">
        <v>45</v>
      </c>
      <c r="B166" s="71" t="s">
        <v>153</v>
      </c>
      <c r="C166" s="71"/>
      <c r="D166" s="71"/>
      <c r="E166" s="71"/>
      <c r="F166" s="71"/>
      <c r="G166" s="71"/>
      <c r="H166" s="71"/>
      <c r="I166" s="71"/>
      <c r="J166" s="85">
        <v>1</v>
      </c>
      <c r="K166" s="85"/>
      <c r="L166" s="31" t="s">
        <v>208</v>
      </c>
      <c r="M166" s="31"/>
      <c r="N166" s="30">
        <v>2629.1</v>
      </c>
      <c r="O166" s="30"/>
      <c r="P166" s="31">
        <v>3</v>
      </c>
      <c r="Q166" s="31"/>
      <c r="R166" s="30">
        <f t="shared" si="9"/>
        <v>7887.299999999999</v>
      </c>
      <c r="S166" s="30"/>
      <c r="T166" s="30"/>
      <c r="U166" s="30">
        <f t="shared" si="10"/>
        <v>9307.014</v>
      </c>
      <c r="V166" s="30"/>
      <c r="W166" s="30"/>
      <c r="X166">
        <f t="shared" si="11"/>
        <v>7887.299999999999</v>
      </c>
    </row>
    <row r="167" spans="1:24" ht="12.75">
      <c r="A167" s="3">
        <v>46</v>
      </c>
      <c r="B167" s="71" t="s">
        <v>154</v>
      </c>
      <c r="C167" s="71"/>
      <c r="D167" s="71"/>
      <c r="E167" s="71"/>
      <c r="F167" s="71"/>
      <c r="G167" s="71"/>
      <c r="H167" s="71"/>
      <c r="I167" s="71"/>
      <c r="J167" s="85">
        <v>0.25</v>
      </c>
      <c r="K167" s="85"/>
      <c r="L167" s="31" t="s">
        <v>96</v>
      </c>
      <c r="M167" s="31"/>
      <c r="N167" s="30">
        <v>1400</v>
      </c>
      <c r="O167" s="30"/>
      <c r="P167" s="31">
        <v>0.5</v>
      </c>
      <c r="Q167" s="31"/>
      <c r="R167" s="30">
        <f t="shared" si="9"/>
        <v>175</v>
      </c>
      <c r="S167" s="30"/>
      <c r="T167" s="30"/>
      <c r="U167" s="30">
        <f t="shared" si="10"/>
        <v>206.5</v>
      </c>
      <c r="V167" s="30"/>
      <c r="W167" s="30"/>
      <c r="X167">
        <f t="shared" si="11"/>
        <v>700</v>
      </c>
    </row>
    <row r="168" spans="1:24" ht="12.75">
      <c r="A168" s="3">
        <v>47</v>
      </c>
      <c r="B168" s="71" t="s">
        <v>155</v>
      </c>
      <c r="C168" s="71"/>
      <c r="D168" s="71"/>
      <c r="E168" s="71"/>
      <c r="F168" s="71"/>
      <c r="G168" s="71"/>
      <c r="H168" s="71"/>
      <c r="I168" s="71"/>
      <c r="J168" s="85">
        <v>1</v>
      </c>
      <c r="K168" s="85"/>
      <c r="L168" s="31" t="s">
        <v>96</v>
      </c>
      <c r="M168" s="31"/>
      <c r="N168" s="30">
        <v>1378.6</v>
      </c>
      <c r="O168" s="30"/>
      <c r="P168" s="31">
        <v>1</v>
      </c>
      <c r="Q168" s="31"/>
      <c r="R168" s="30">
        <f t="shared" si="9"/>
        <v>1378.6</v>
      </c>
      <c r="S168" s="30"/>
      <c r="T168" s="30"/>
      <c r="U168" s="30">
        <f t="shared" si="10"/>
        <v>1626.7479999999998</v>
      </c>
      <c r="V168" s="30"/>
      <c r="W168" s="30"/>
      <c r="X168">
        <f t="shared" si="11"/>
        <v>1378.6</v>
      </c>
    </row>
    <row r="169" spans="1:24" ht="23.25" customHeight="1">
      <c r="A169" s="3">
        <v>48</v>
      </c>
      <c r="B169" s="71" t="s">
        <v>156</v>
      </c>
      <c r="C169" s="71"/>
      <c r="D169" s="71"/>
      <c r="E169" s="71"/>
      <c r="F169" s="71"/>
      <c r="G169" s="71"/>
      <c r="H169" s="71"/>
      <c r="I169" s="71"/>
      <c r="J169" s="85">
        <v>1</v>
      </c>
      <c r="K169" s="85"/>
      <c r="L169" s="31" t="s">
        <v>96</v>
      </c>
      <c r="M169" s="31"/>
      <c r="N169" s="30">
        <v>1378.6</v>
      </c>
      <c r="O169" s="30"/>
      <c r="P169" s="31">
        <v>1</v>
      </c>
      <c r="Q169" s="31"/>
      <c r="R169" s="30">
        <f t="shared" si="9"/>
        <v>1378.6</v>
      </c>
      <c r="S169" s="30"/>
      <c r="T169" s="30"/>
      <c r="U169" s="30">
        <f t="shared" si="10"/>
        <v>1626.7479999999998</v>
      </c>
      <c r="V169" s="30"/>
      <c r="W169" s="30"/>
      <c r="X169">
        <f t="shared" si="11"/>
        <v>1378.6</v>
      </c>
    </row>
    <row r="170" spans="1:24" ht="25.5" customHeight="1">
      <c r="A170" s="3">
        <v>49</v>
      </c>
      <c r="B170" s="71" t="s">
        <v>157</v>
      </c>
      <c r="C170" s="71"/>
      <c r="D170" s="71"/>
      <c r="E170" s="71"/>
      <c r="F170" s="71"/>
      <c r="G170" s="71"/>
      <c r="H170" s="71"/>
      <c r="I170" s="71"/>
      <c r="J170" s="85">
        <v>0.5</v>
      </c>
      <c r="K170" s="85"/>
      <c r="L170" s="31" t="s">
        <v>96</v>
      </c>
      <c r="M170" s="31"/>
      <c r="N170" s="30">
        <v>1378.6</v>
      </c>
      <c r="O170" s="30"/>
      <c r="P170" s="31">
        <v>2</v>
      </c>
      <c r="Q170" s="31"/>
      <c r="R170" s="30">
        <f t="shared" si="9"/>
        <v>1378.6</v>
      </c>
      <c r="S170" s="30"/>
      <c r="T170" s="30"/>
      <c r="U170" s="30">
        <f t="shared" si="10"/>
        <v>1626.7479999999998</v>
      </c>
      <c r="V170" s="30"/>
      <c r="W170" s="30"/>
      <c r="X170">
        <f t="shared" si="11"/>
        <v>2757.2</v>
      </c>
    </row>
    <row r="171" spans="1:24" ht="24.75" customHeight="1">
      <c r="A171" s="3">
        <v>50</v>
      </c>
      <c r="B171" s="71" t="s">
        <v>158</v>
      </c>
      <c r="C171" s="71"/>
      <c r="D171" s="71"/>
      <c r="E171" s="71"/>
      <c r="F171" s="71"/>
      <c r="G171" s="71"/>
      <c r="H171" s="71"/>
      <c r="I171" s="71"/>
      <c r="J171" s="85">
        <v>0.5</v>
      </c>
      <c r="K171" s="85"/>
      <c r="L171" s="31" t="s">
        <v>102</v>
      </c>
      <c r="M171" s="31"/>
      <c r="N171" s="30">
        <v>2249.3</v>
      </c>
      <c r="O171" s="30"/>
      <c r="P171" s="31">
        <v>12</v>
      </c>
      <c r="Q171" s="31"/>
      <c r="R171" s="30">
        <f t="shared" si="9"/>
        <v>13495.800000000001</v>
      </c>
      <c r="S171" s="30"/>
      <c r="T171" s="30"/>
      <c r="U171" s="30">
        <f t="shared" si="10"/>
        <v>15925.044</v>
      </c>
      <c r="V171" s="30"/>
      <c r="W171" s="30"/>
      <c r="X171">
        <f t="shared" si="11"/>
        <v>26991.600000000002</v>
      </c>
    </row>
    <row r="172" spans="1:24" ht="12.75">
      <c r="A172" s="3">
        <v>51</v>
      </c>
      <c r="B172" s="71" t="s">
        <v>159</v>
      </c>
      <c r="C172" s="71"/>
      <c r="D172" s="71"/>
      <c r="E172" s="71"/>
      <c r="F172" s="71"/>
      <c r="G172" s="71"/>
      <c r="H172" s="71"/>
      <c r="I172" s="71"/>
      <c r="J172" s="85">
        <v>0.33</v>
      </c>
      <c r="K172" s="85"/>
      <c r="L172" s="31" t="s">
        <v>96</v>
      </c>
      <c r="M172" s="31"/>
      <c r="N172" s="30">
        <v>2031.4</v>
      </c>
      <c r="O172" s="30"/>
      <c r="P172" s="31">
        <v>0.5</v>
      </c>
      <c r="Q172" s="31"/>
      <c r="R172" s="30">
        <f t="shared" si="9"/>
        <v>335.18100000000004</v>
      </c>
      <c r="S172" s="30"/>
      <c r="T172" s="30"/>
      <c r="U172" s="30">
        <f t="shared" si="10"/>
        <v>395.51358000000005</v>
      </c>
      <c r="V172" s="30"/>
      <c r="W172" s="30"/>
      <c r="X172">
        <f t="shared" si="11"/>
        <v>1015.7</v>
      </c>
    </row>
    <row r="173" spans="1:24" ht="12.75">
      <c r="A173" s="3">
        <v>52</v>
      </c>
      <c r="B173" s="71" t="s">
        <v>160</v>
      </c>
      <c r="C173" s="71"/>
      <c r="D173" s="71"/>
      <c r="E173" s="71"/>
      <c r="F173" s="71"/>
      <c r="G173" s="71"/>
      <c r="H173" s="71"/>
      <c r="I173" s="71"/>
      <c r="J173" s="85">
        <v>0.5</v>
      </c>
      <c r="K173" s="85"/>
      <c r="L173" s="31" t="s">
        <v>96</v>
      </c>
      <c r="M173" s="31"/>
      <c r="N173" s="30">
        <v>250</v>
      </c>
      <c r="O173" s="30"/>
      <c r="P173" s="31">
        <v>10</v>
      </c>
      <c r="Q173" s="31"/>
      <c r="R173" s="30">
        <f t="shared" si="9"/>
        <v>1250</v>
      </c>
      <c r="S173" s="30"/>
      <c r="T173" s="30"/>
      <c r="U173" s="30">
        <f t="shared" si="10"/>
        <v>1475</v>
      </c>
      <c r="V173" s="30"/>
      <c r="W173" s="30"/>
      <c r="X173">
        <f t="shared" si="11"/>
        <v>2500</v>
      </c>
    </row>
    <row r="174" spans="1:24" ht="26.25" customHeight="1">
      <c r="A174" s="3">
        <v>53</v>
      </c>
      <c r="B174" s="71" t="s">
        <v>161</v>
      </c>
      <c r="C174" s="71"/>
      <c r="D174" s="71"/>
      <c r="E174" s="71"/>
      <c r="F174" s="71"/>
      <c r="G174" s="71"/>
      <c r="H174" s="71"/>
      <c r="I174" s="71"/>
      <c r="J174" s="85">
        <v>0.33</v>
      </c>
      <c r="K174" s="85"/>
      <c r="L174" s="31" t="s">
        <v>96</v>
      </c>
      <c r="M174" s="31"/>
      <c r="N174" s="30">
        <v>68.9</v>
      </c>
      <c r="O174" s="30"/>
      <c r="P174" s="31">
        <v>1</v>
      </c>
      <c r="Q174" s="31"/>
      <c r="R174" s="30">
        <f t="shared" si="9"/>
        <v>22.737000000000002</v>
      </c>
      <c r="S174" s="30"/>
      <c r="T174" s="30"/>
      <c r="U174" s="30">
        <f t="shared" si="10"/>
        <v>26.82966</v>
      </c>
      <c r="V174" s="30"/>
      <c r="W174" s="30"/>
      <c r="X174">
        <f t="shared" si="11"/>
        <v>68.9</v>
      </c>
    </row>
    <row r="175" spans="1:24" ht="12.75">
      <c r="A175" s="3">
        <v>54</v>
      </c>
      <c r="B175" s="71" t="s">
        <v>162</v>
      </c>
      <c r="C175" s="71"/>
      <c r="D175" s="71"/>
      <c r="E175" s="71"/>
      <c r="F175" s="71"/>
      <c r="G175" s="71"/>
      <c r="H175" s="71"/>
      <c r="I175" s="71"/>
      <c r="J175" s="85">
        <v>0.2</v>
      </c>
      <c r="K175" s="85"/>
      <c r="L175" s="31" t="s">
        <v>96</v>
      </c>
      <c r="M175" s="31"/>
      <c r="N175" s="30">
        <v>48</v>
      </c>
      <c r="O175" s="30"/>
      <c r="P175" s="31">
        <v>0.5</v>
      </c>
      <c r="Q175" s="31"/>
      <c r="R175" s="30">
        <f t="shared" si="9"/>
        <v>4.800000000000001</v>
      </c>
      <c r="S175" s="30"/>
      <c r="T175" s="30"/>
      <c r="U175" s="30">
        <f t="shared" si="10"/>
        <v>5.664000000000001</v>
      </c>
      <c r="V175" s="30"/>
      <c r="W175" s="30"/>
      <c r="X175">
        <f t="shared" si="11"/>
        <v>24</v>
      </c>
    </row>
    <row r="176" spans="1:24" ht="12.75">
      <c r="A176" s="3">
        <v>55</v>
      </c>
      <c r="B176" s="71" t="s">
        <v>116</v>
      </c>
      <c r="C176" s="71"/>
      <c r="D176" s="71"/>
      <c r="E176" s="71"/>
      <c r="F176" s="71"/>
      <c r="G176" s="71"/>
      <c r="H176" s="71"/>
      <c r="I176" s="71"/>
      <c r="J176" s="85">
        <v>1</v>
      </c>
      <c r="K176" s="85"/>
      <c r="L176" s="31" t="s">
        <v>102</v>
      </c>
      <c r="M176" s="31"/>
      <c r="N176" s="30">
        <v>120</v>
      </c>
      <c r="O176" s="30"/>
      <c r="P176" s="31">
        <v>0.5</v>
      </c>
      <c r="Q176" s="31"/>
      <c r="R176" s="30">
        <f t="shared" si="9"/>
        <v>60</v>
      </c>
      <c r="S176" s="30"/>
      <c r="T176" s="30"/>
      <c r="U176" s="30">
        <f t="shared" si="10"/>
        <v>70.8</v>
      </c>
      <c r="V176" s="30"/>
      <c r="W176" s="30"/>
      <c r="X176">
        <f t="shared" si="11"/>
        <v>60</v>
      </c>
    </row>
    <row r="177" spans="1:24" ht="12.75">
      <c r="A177" s="3">
        <v>56</v>
      </c>
      <c r="B177" s="71" t="s">
        <v>133</v>
      </c>
      <c r="C177" s="71"/>
      <c r="D177" s="71"/>
      <c r="E177" s="71"/>
      <c r="F177" s="71"/>
      <c r="G177" s="71"/>
      <c r="H177" s="71"/>
      <c r="I177" s="71"/>
      <c r="J177" s="85">
        <v>1</v>
      </c>
      <c r="K177" s="85"/>
      <c r="L177" s="31" t="s">
        <v>102</v>
      </c>
      <c r="M177" s="31"/>
      <c r="N177" s="30">
        <v>150</v>
      </c>
      <c r="O177" s="30"/>
      <c r="P177" s="31">
        <v>2</v>
      </c>
      <c r="Q177" s="31"/>
      <c r="R177" s="30">
        <f t="shared" si="9"/>
        <v>300</v>
      </c>
      <c r="S177" s="30"/>
      <c r="T177" s="30"/>
      <c r="U177" s="30">
        <f t="shared" si="10"/>
        <v>354</v>
      </c>
      <c r="V177" s="30"/>
      <c r="W177" s="30"/>
      <c r="X177">
        <f t="shared" si="11"/>
        <v>300</v>
      </c>
    </row>
    <row r="178" spans="1:24" ht="12.75">
      <c r="A178" s="3">
        <v>57</v>
      </c>
      <c r="B178" s="71" t="s">
        <v>227</v>
      </c>
      <c r="C178" s="71"/>
      <c r="D178" s="71"/>
      <c r="E178" s="71"/>
      <c r="F178" s="71"/>
      <c r="G178" s="71"/>
      <c r="H178" s="71"/>
      <c r="I178" s="71"/>
      <c r="J178" s="85">
        <v>0.5</v>
      </c>
      <c r="K178" s="85"/>
      <c r="L178" s="31" t="s">
        <v>102</v>
      </c>
      <c r="M178" s="31"/>
      <c r="N178" s="30">
        <v>30</v>
      </c>
      <c r="O178" s="30"/>
      <c r="P178" s="31">
        <v>0.5</v>
      </c>
      <c r="Q178" s="31"/>
      <c r="R178" s="30">
        <f t="shared" si="9"/>
        <v>7.5</v>
      </c>
      <c r="S178" s="30"/>
      <c r="T178" s="30"/>
      <c r="U178" s="30">
        <f t="shared" si="10"/>
        <v>8.85</v>
      </c>
      <c r="V178" s="30"/>
      <c r="W178" s="30"/>
      <c r="X178">
        <f t="shared" si="11"/>
        <v>15</v>
      </c>
    </row>
    <row r="179" spans="1:24" ht="12.75">
      <c r="A179" s="3">
        <v>58</v>
      </c>
      <c r="B179" s="71" t="s">
        <v>163</v>
      </c>
      <c r="C179" s="71"/>
      <c r="D179" s="71"/>
      <c r="E179" s="71"/>
      <c r="F179" s="71"/>
      <c r="G179" s="71"/>
      <c r="H179" s="71"/>
      <c r="I179" s="71"/>
      <c r="J179" s="85">
        <v>0.5</v>
      </c>
      <c r="K179" s="85"/>
      <c r="L179" s="31" t="s">
        <v>102</v>
      </c>
      <c r="M179" s="31"/>
      <c r="N179" s="30">
        <v>50</v>
      </c>
      <c r="O179" s="30"/>
      <c r="P179" s="31">
        <v>1.5</v>
      </c>
      <c r="Q179" s="31"/>
      <c r="R179" s="30">
        <f t="shared" si="9"/>
        <v>37.5</v>
      </c>
      <c r="S179" s="30"/>
      <c r="T179" s="30"/>
      <c r="U179" s="30">
        <f t="shared" si="10"/>
        <v>44.25</v>
      </c>
      <c r="V179" s="30"/>
      <c r="W179" s="30"/>
      <c r="X179">
        <f t="shared" si="11"/>
        <v>75</v>
      </c>
    </row>
    <row r="180" spans="1:24" ht="12.75">
      <c r="A180" s="3">
        <v>59</v>
      </c>
      <c r="B180" s="71" t="s">
        <v>164</v>
      </c>
      <c r="C180" s="71"/>
      <c r="D180" s="71"/>
      <c r="E180" s="71"/>
      <c r="F180" s="71"/>
      <c r="G180" s="71"/>
      <c r="H180" s="71"/>
      <c r="I180" s="71"/>
      <c r="J180" s="85">
        <v>1</v>
      </c>
      <c r="K180" s="85"/>
      <c r="L180" s="31" t="s">
        <v>208</v>
      </c>
      <c r="M180" s="31"/>
      <c r="N180" s="30">
        <v>3944.2</v>
      </c>
      <c r="O180" s="30"/>
      <c r="P180" s="31">
        <v>3</v>
      </c>
      <c r="Q180" s="31"/>
      <c r="R180" s="30">
        <f t="shared" si="9"/>
        <v>11832.599999999999</v>
      </c>
      <c r="S180" s="30"/>
      <c r="T180" s="30"/>
      <c r="U180" s="30">
        <f t="shared" si="10"/>
        <v>13962.467999999997</v>
      </c>
      <c r="V180" s="30"/>
      <c r="W180" s="30"/>
      <c r="X180">
        <f t="shared" si="11"/>
        <v>11832.599999999999</v>
      </c>
    </row>
    <row r="181" spans="1:24" ht="12.75">
      <c r="A181" s="3">
        <v>60</v>
      </c>
      <c r="B181" s="71" t="s">
        <v>165</v>
      </c>
      <c r="C181" s="71"/>
      <c r="D181" s="71"/>
      <c r="E181" s="71"/>
      <c r="F181" s="71"/>
      <c r="G181" s="71"/>
      <c r="H181" s="71"/>
      <c r="I181" s="71"/>
      <c r="J181" s="85">
        <v>1</v>
      </c>
      <c r="K181" s="85"/>
      <c r="L181" s="31" t="s">
        <v>96</v>
      </c>
      <c r="M181" s="31"/>
      <c r="N181" s="30">
        <v>200</v>
      </c>
      <c r="O181" s="30"/>
      <c r="P181" s="31">
        <v>1</v>
      </c>
      <c r="Q181" s="31"/>
      <c r="R181" s="30">
        <f t="shared" si="9"/>
        <v>200</v>
      </c>
      <c r="S181" s="30"/>
      <c r="T181" s="30"/>
      <c r="U181" s="30">
        <f t="shared" si="10"/>
        <v>236</v>
      </c>
      <c r="V181" s="30"/>
      <c r="W181" s="30"/>
      <c r="X181">
        <f t="shared" si="11"/>
        <v>200</v>
      </c>
    </row>
    <row r="182" spans="1:24" ht="12.75">
      <c r="A182" s="3">
        <v>61</v>
      </c>
      <c r="B182" s="71" t="s">
        <v>125</v>
      </c>
      <c r="C182" s="71"/>
      <c r="D182" s="71"/>
      <c r="E182" s="71"/>
      <c r="F182" s="71"/>
      <c r="G182" s="71"/>
      <c r="H182" s="71"/>
      <c r="I182" s="71"/>
      <c r="J182" s="85">
        <v>0.5</v>
      </c>
      <c r="K182" s="85"/>
      <c r="L182" s="31" t="s">
        <v>102</v>
      </c>
      <c r="M182" s="31"/>
      <c r="N182" s="30">
        <v>101.7</v>
      </c>
      <c r="O182" s="30"/>
      <c r="P182" s="31">
        <v>0.5</v>
      </c>
      <c r="Q182" s="31"/>
      <c r="R182" s="30">
        <f t="shared" si="9"/>
        <v>25.425</v>
      </c>
      <c r="S182" s="30"/>
      <c r="T182" s="30"/>
      <c r="U182" s="30">
        <f t="shared" si="10"/>
        <v>30.0015</v>
      </c>
      <c r="V182" s="30"/>
      <c r="W182" s="30"/>
      <c r="X182">
        <f t="shared" si="11"/>
        <v>50.85</v>
      </c>
    </row>
    <row r="183" spans="1:24" ht="12.75">
      <c r="A183" s="3">
        <v>62</v>
      </c>
      <c r="B183" s="71" t="s">
        <v>217</v>
      </c>
      <c r="C183" s="71"/>
      <c r="D183" s="71"/>
      <c r="E183" s="71"/>
      <c r="F183" s="71"/>
      <c r="G183" s="71"/>
      <c r="H183" s="71"/>
      <c r="I183" s="71"/>
      <c r="J183" s="85">
        <v>0.5</v>
      </c>
      <c r="K183" s="85"/>
      <c r="L183" s="31" t="s">
        <v>96</v>
      </c>
      <c r="M183" s="31"/>
      <c r="N183" s="30">
        <v>300.5</v>
      </c>
      <c r="O183" s="30"/>
      <c r="P183" s="31">
        <v>4</v>
      </c>
      <c r="Q183" s="31"/>
      <c r="R183" s="30">
        <f t="shared" si="9"/>
        <v>601</v>
      </c>
      <c r="S183" s="30"/>
      <c r="T183" s="30"/>
      <c r="U183" s="30">
        <f t="shared" si="10"/>
        <v>709.18</v>
      </c>
      <c r="V183" s="30"/>
      <c r="W183" s="30"/>
      <c r="X183">
        <f t="shared" si="11"/>
        <v>1202</v>
      </c>
    </row>
    <row r="184" spans="1:24" ht="12.75">
      <c r="A184" s="3">
        <v>63</v>
      </c>
      <c r="B184" s="71" t="s">
        <v>166</v>
      </c>
      <c r="C184" s="71"/>
      <c r="D184" s="71"/>
      <c r="E184" s="71"/>
      <c r="F184" s="71"/>
      <c r="G184" s="71"/>
      <c r="H184" s="71"/>
      <c r="I184" s="71"/>
      <c r="J184" s="85">
        <v>0.4</v>
      </c>
      <c r="K184" s="85"/>
      <c r="L184" s="31" t="s">
        <v>96</v>
      </c>
      <c r="M184" s="31"/>
      <c r="N184" s="30">
        <v>100</v>
      </c>
      <c r="O184" s="30"/>
      <c r="P184" s="31">
        <v>1</v>
      </c>
      <c r="Q184" s="31"/>
      <c r="R184" s="30">
        <f t="shared" si="9"/>
        <v>40</v>
      </c>
      <c r="S184" s="30"/>
      <c r="T184" s="30"/>
      <c r="U184" s="30">
        <f t="shared" si="10"/>
        <v>47.199999999999996</v>
      </c>
      <c r="V184" s="30"/>
      <c r="W184" s="30"/>
      <c r="X184">
        <f t="shared" si="11"/>
        <v>100</v>
      </c>
    </row>
    <row r="185" spans="1:24" ht="12.75">
      <c r="A185" s="3">
        <v>64</v>
      </c>
      <c r="B185" s="71" t="s">
        <v>167</v>
      </c>
      <c r="C185" s="71"/>
      <c r="D185" s="71"/>
      <c r="E185" s="71"/>
      <c r="F185" s="71"/>
      <c r="G185" s="71"/>
      <c r="H185" s="71"/>
      <c r="I185" s="71"/>
      <c r="J185" s="85">
        <v>0.4</v>
      </c>
      <c r="K185" s="85"/>
      <c r="L185" s="31" t="s">
        <v>96</v>
      </c>
      <c r="M185" s="31"/>
      <c r="N185" s="30">
        <v>800</v>
      </c>
      <c r="O185" s="30"/>
      <c r="P185" s="31">
        <v>0.5</v>
      </c>
      <c r="Q185" s="31"/>
      <c r="R185" s="30">
        <f t="shared" si="9"/>
        <v>160</v>
      </c>
      <c r="S185" s="30"/>
      <c r="T185" s="30"/>
      <c r="U185" s="30">
        <f t="shared" si="10"/>
        <v>188.79999999999998</v>
      </c>
      <c r="V185" s="30"/>
      <c r="W185" s="30"/>
      <c r="X185">
        <f t="shared" si="11"/>
        <v>400</v>
      </c>
    </row>
    <row r="186" spans="1:24" ht="12.75">
      <c r="A186" s="3">
        <v>65</v>
      </c>
      <c r="B186" s="71" t="s">
        <v>168</v>
      </c>
      <c r="C186" s="71"/>
      <c r="D186" s="71"/>
      <c r="E186" s="71"/>
      <c r="F186" s="71"/>
      <c r="G186" s="71"/>
      <c r="H186" s="71"/>
      <c r="I186" s="71"/>
      <c r="J186" s="85">
        <v>0.33</v>
      </c>
      <c r="K186" s="85"/>
      <c r="L186" s="31" t="s">
        <v>96</v>
      </c>
      <c r="M186" s="31"/>
      <c r="N186" s="30">
        <v>400</v>
      </c>
      <c r="O186" s="30"/>
      <c r="P186" s="31">
        <v>0.5</v>
      </c>
      <c r="Q186" s="31"/>
      <c r="R186" s="30">
        <f aca="true" t="shared" si="12" ref="R186:R191">N186*P186*J186</f>
        <v>66</v>
      </c>
      <c r="S186" s="30"/>
      <c r="T186" s="30"/>
      <c r="U186" s="30">
        <f aca="true" t="shared" si="13" ref="U186:U191">R186*$S$11</f>
        <v>77.88</v>
      </c>
      <c r="V186" s="30"/>
      <c r="W186" s="30"/>
      <c r="X186">
        <f aca="true" t="shared" si="14" ref="X186:X212">N186*P186</f>
        <v>200</v>
      </c>
    </row>
    <row r="187" spans="1:24" ht="12.75">
      <c r="A187" s="3">
        <v>66</v>
      </c>
      <c r="B187" s="71" t="s">
        <v>23</v>
      </c>
      <c r="C187" s="71"/>
      <c r="D187" s="71"/>
      <c r="E187" s="71"/>
      <c r="F187" s="71"/>
      <c r="G187" s="71"/>
      <c r="H187" s="71"/>
      <c r="I187" s="71"/>
      <c r="J187" s="85">
        <v>0.5</v>
      </c>
      <c r="K187" s="85"/>
      <c r="L187" s="31" t="s">
        <v>96</v>
      </c>
      <c r="M187" s="31"/>
      <c r="N187" s="30">
        <v>570.3</v>
      </c>
      <c r="O187" s="30"/>
      <c r="P187" s="31">
        <v>2</v>
      </c>
      <c r="Q187" s="31"/>
      <c r="R187" s="30">
        <f t="shared" si="12"/>
        <v>570.3</v>
      </c>
      <c r="S187" s="30"/>
      <c r="T187" s="30"/>
      <c r="U187" s="30">
        <f t="shared" si="13"/>
        <v>672.954</v>
      </c>
      <c r="V187" s="30"/>
      <c r="W187" s="30"/>
      <c r="X187">
        <f t="shared" si="14"/>
        <v>1140.6</v>
      </c>
    </row>
    <row r="188" spans="1:24" ht="12.75">
      <c r="A188" s="3">
        <v>67</v>
      </c>
      <c r="B188" s="71" t="s">
        <v>118</v>
      </c>
      <c r="C188" s="71"/>
      <c r="D188" s="71"/>
      <c r="E188" s="71"/>
      <c r="F188" s="71"/>
      <c r="G188" s="71"/>
      <c r="H188" s="71"/>
      <c r="I188" s="71"/>
      <c r="J188" s="85">
        <v>0.5</v>
      </c>
      <c r="K188" s="85"/>
      <c r="L188" s="31" t="s">
        <v>96</v>
      </c>
      <c r="M188" s="31"/>
      <c r="N188" s="30">
        <v>357.6</v>
      </c>
      <c r="O188" s="30"/>
      <c r="P188" s="31">
        <v>2</v>
      </c>
      <c r="Q188" s="31"/>
      <c r="R188" s="30">
        <f t="shared" si="12"/>
        <v>357.6</v>
      </c>
      <c r="S188" s="30"/>
      <c r="T188" s="30"/>
      <c r="U188" s="30">
        <f t="shared" si="13"/>
        <v>421.968</v>
      </c>
      <c r="V188" s="30"/>
      <c r="W188" s="30"/>
      <c r="X188">
        <f t="shared" si="14"/>
        <v>715.2</v>
      </c>
    </row>
    <row r="189" spans="1:24" ht="12.75">
      <c r="A189" s="3">
        <v>68</v>
      </c>
      <c r="B189" s="71" t="s">
        <v>169</v>
      </c>
      <c r="C189" s="71"/>
      <c r="D189" s="71"/>
      <c r="E189" s="71"/>
      <c r="F189" s="71"/>
      <c r="G189" s="71"/>
      <c r="H189" s="71"/>
      <c r="I189" s="71"/>
      <c r="J189" s="85">
        <v>1</v>
      </c>
      <c r="K189" s="85"/>
      <c r="L189" s="31" t="s">
        <v>208</v>
      </c>
      <c r="M189" s="31"/>
      <c r="N189" s="30">
        <v>3944.2</v>
      </c>
      <c r="O189" s="30"/>
      <c r="P189" s="31">
        <v>3</v>
      </c>
      <c r="Q189" s="31"/>
      <c r="R189" s="30">
        <f t="shared" si="12"/>
        <v>11832.599999999999</v>
      </c>
      <c r="S189" s="30"/>
      <c r="T189" s="30"/>
      <c r="U189" s="30">
        <f t="shared" si="13"/>
        <v>13962.467999999997</v>
      </c>
      <c r="V189" s="30"/>
      <c r="W189" s="30"/>
      <c r="X189">
        <f t="shared" si="14"/>
        <v>11832.599999999999</v>
      </c>
    </row>
    <row r="190" spans="1:24" ht="12.75">
      <c r="A190" s="3">
        <v>69</v>
      </c>
      <c r="B190" s="71" t="s">
        <v>170</v>
      </c>
      <c r="C190" s="71"/>
      <c r="D190" s="71"/>
      <c r="E190" s="71"/>
      <c r="F190" s="71"/>
      <c r="G190" s="71"/>
      <c r="H190" s="71"/>
      <c r="I190" s="71"/>
      <c r="J190" s="85">
        <v>0.5</v>
      </c>
      <c r="K190" s="85"/>
      <c r="L190" s="31" t="s">
        <v>96</v>
      </c>
      <c r="M190" s="31"/>
      <c r="N190" s="30">
        <v>413.7</v>
      </c>
      <c r="O190" s="30"/>
      <c r="P190" s="31">
        <v>2</v>
      </c>
      <c r="Q190" s="31"/>
      <c r="R190" s="30">
        <f t="shared" si="12"/>
        <v>413.7</v>
      </c>
      <c r="S190" s="30"/>
      <c r="T190" s="30"/>
      <c r="U190" s="30">
        <f t="shared" si="13"/>
        <v>488.16599999999994</v>
      </c>
      <c r="V190" s="30"/>
      <c r="W190" s="30"/>
      <c r="X190">
        <f t="shared" si="14"/>
        <v>827.4</v>
      </c>
    </row>
    <row r="191" spans="1:24" ht="12.75">
      <c r="A191" s="3">
        <v>70</v>
      </c>
      <c r="B191" s="71" t="s">
        <v>171</v>
      </c>
      <c r="C191" s="71"/>
      <c r="D191" s="71"/>
      <c r="E191" s="71"/>
      <c r="F191" s="71"/>
      <c r="G191" s="71"/>
      <c r="H191" s="71"/>
      <c r="I191" s="71"/>
      <c r="J191" s="85">
        <v>0.2</v>
      </c>
      <c r="K191" s="85"/>
      <c r="L191" s="31" t="s">
        <v>96</v>
      </c>
      <c r="M191" s="31"/>
      <c r="N191" s="30">
        <v>45</v>
      </c>
      <c r="O191" s="30"/>
      <c r="P191" s="31">
        <v>0.5</v>
      </c>
      <c r="Q191" s="31"/>
      <c r="R191" s="30">
        <f t="shared" si="12"/>
        <v>4.5</v>
      </c>
      <c r="S191" s="30"/>
      <c r="T191" s="30"/>
      <c r="U191" s="30">
        <f t="shared" si="13"/>
        <v>5.31</v>
      </c>
      <c r="V191" s="30"/>
      <c r="W191" s="30"/>
      <c r="X191">
        <f t="shared" si="14"/>
        <v>22.5</v>
      </c>
    </row>
    <row r="192" spans="1:24" ht="12.75" hidden="1">
      <c r="A192" s="3"/>
      <c r="B192" s="71"/>
      <c r="C192" s="71"/>
      <c r="D192" s="71"/>
      <c r="E192" s="71"/>
      <c r="F192" s="71"/>
      <c r="G192" s="71"/>
      <c r="H192" s="71"/>
      <c r="I192" s="71"/>
      <c r="J192" s="85"/>
      <c r="K192" s="85"/>
      <c r="L192" s="31"/>
      <c r="M192" s="31"/>
      <c r="N192" s="30"/>
      <c r="O192" s="30"/>
      <c r="P192" s="31"/>
      <c r="Q192" s="31"/>
      <c r="R192" s="30"/>
      <c r="S192" s="30"/>
      <c r="T192" s="30"/>
      <c r="U192" s="30"/>
      <c r="V192" s="30"/>
      <c r="W192" s="30"/>
      <c r="X192">
        <f t="shared" si="14"/>
        <v>0</v>
      </c>
    </row>
    <row r="193" spans="1:24" ht="12.75" hidden="1">
      <c r="A193" s="3"/>
      <c r="B193" s="71"/>
      <c r="C193" s="71"/>
      <c r="D193" s="71"/>
      <c r="E193" s="71"/>
      <c r="F193" s="71"/>
      <c r="G193" s="71"/>
      <c r="H193" s="71"/>
      <c r="I193" s="71"/>
      <c r="J193" s="85"/>
      <c r="K193" s="85"/>
      <c r="L193" s="31"/>
      <c r="M193" s="31"/>
      <c r="N193" s="30"/>
      <c r="O193" s="30"/>
      <c r="P193" s="31"/>
      <c r="Q193" s="31"/>
      <c r="R193" s="30"/>
      <c r="S193" s="30"/>
      <c r="T193" s="30"/>
      <c r="U193" s="30"/>
      <c r="V193" s="30"/>
      <c r="W193" s="30"/>
      <c r="X193">
        <f t="shared" si="14"/>
        <v>0</v>
      </c>
    </row>
    <row r="194" spans="1:24" ht="12.75" hidden="1">
      <c r="A194" s="3"/>
      <c r="B194" s="71"/>
      <c r="C194" s="71"/>
      <c r="D194" s="71"/>
      <c r="E194" s="71"/>
      <c r="F194" s="71"/>
      <c r="G194" s="71"/>
      <c r="H194" s="71"/>
      <c r="I194" s="71"/>
      <c r="J194" s="85"/>
      <c r="K194" s="85"/>
      <c r="L194" s="31"/>
      <c r="M194" s="31"/>
      <c r="N194" s="30"/>
      <c r="O194" s="30"/>
      <c r="P194" s="31"/>
      <c r="Q194" s="31"/>
      <c r="R194" s="30"/>
      <c r="S194" s="30"/>
      <c r="T194" s="30"/>
      <c r="U194" s="30"/>
      <c r="V194" s="30"/>
      <c r="W194" s="30"/>
      <c r="X194">
        <f t="shared" si="14"/>
        <v>0</v>
      </c>
    </row>
    <row r="195" spans="1:24" ht="12.75" hidden="1">
      <c r="A195" s="3"/>
      <c r="B195" s="71"/>
      <c r="C195" s="71"/>
      <c r="D195" s="71"/>
      <c r="E195" s="71"/>
      <c r="F195" s="71"/>
      <c r="G195" s="71"/>
      <c r="H195" s="71"/>
      <c r="I195" s="71"/>
      <c r="J195" s="85"/>
      <c r="K195" s="85"/>
      <c r="L195" s="31"/>
      <c r="M195" s="31"/>
      <c r="N195" s="30"/>
      <c r="O195" s="30"/>
      <c r="P195" s="31"/>
      <c r="Q195" s="31"/>
      <c r="R195" s="30"/>
      <c r="S195" s="30"/>
      <c r="T195" s="30"/>
      <c r="U195" s="30"/>
      <c r="V195" s="30"/>
      <c r="W195" s="30"/>
      <c r="X195">
        <f t="shared" si="14"/>
        <v>0</v>
      </c>
    </row>
    <row r="196" spans="1:24" ht="12.75" hidden="1">
      <c r="A196" s="3"/>
      <c r="B196" s="71"/>
      <c r="C196" s="71"/>
      <c r="D196" s="71"/>
      <c r="E196" s="71"/>
      <c r="F196" s="71"/>
      <c r="G196" s="71"/>
      <c r="H196" s="71"/>
      <c r="I196" s="71"/>
      <c r="J196" s="85"/>
      <c r="K196" s="85"/>
      <c r="L196" s="31"/>
      <c r="M196" s="31"/>
      <c r="N196" s="30"/>
      <c r="O196" s="30"/>
      <c r="P196" s="31"/>
      <c r="Q196" s="31"/>
      <c r="R196" s="30"/>
      <c r="S196" s="30"/>
      <c r="T196" s="30"/>
      <c r="U196" s="30"/>
      <c r="V196" s="30"/>
      <c r="W196" s="30"/>
      <c r="X196">
        <f t="shared" si="14"/>
        <v>0</v>
      </c>
    </row>
    <row r="197" spans="1:24" ht="12.75" hidden="1">
      <c r="A197" s="3"/>
      <c r="B197" s="71"/>
      <c r="C197" s="71"/>
      <c r="D197" s="71"/>
      <c r="E197" s="71"/>
      <c r="F197" s="71"/>
      <c r="G197" s="71"/>
      <c r="H197" s="71"/>
      <c r="I197" s="71"/>
      <c r="J197" s="85"/>
      <c r="K197" s="85"/>
      <c r="L197" s="31"/>
      <c r="M197" s="31"/>
      <c r="N197" s="30"/>
      <c r="O197" s="30"/>
      <c r="P197" s="31"/>
      <c r="Q197" s="31"/>
      <c r="R197" s="30"/>
      <c r="S197" s="30"/>
      <c r="T197" s="30"/>
      <c r="U197" s="30"/>
      <c r="V197" s="30"/>
      <c r="W197" s="30"/>
      <c r="X197">
        <f t="shared" si="14"/>
        <v>0</v>
      </c>
    </row>
    <row r="198" spans="1:24" ht="12.75" hidden="1">
      <c r="A198" s="3"/>
      <c r="B198" s="71"/>
      <c r="C198" s="71"/>
      <c r="D198" s="71"/>
      <c r="E198" s="71"/>
      <c r="F198" s="71"/>
      <c r="G198" s="71"/>
      <c r="H198" s="71"/>
      <c r="I198" s="71"/>
      <c r="J198" s="85"/>
      <c r="K198" s="85"/>
      <c r="L198" s="31"/>
      <c r="M198" s="31"/>
      <c r="N198" s="30"/>
      <c r="O198" s="30"/>
      <c r="P198" s="31"/>
      <c r="Q198" s="31"/>
      <c r="R198" s="30"/>
      <c r="S198" s="30"/>
      <c r="T198" s="30"/>
      <c r="U198" s="30"/>
      <c r="V198" s="30"/>
      <c r="W198" s="30"/>
      <c r="X198">
        <f t="shared" si="14"/>
        <v>0</v>
      </c>
    </row>
    <row r="199" spans="1:24" ht="12.75" hidden="1">
      <c r="A199" s="3"/>
      <c r="B199" s="71"/>
      <c r="C199" s="71"/>
      <c r="D199" s="71"/>
      <c r="E199" s="71"/>
      <c r="F199" s="71"/>
      <c r="G199" s="71"/>
      <c r="H199" s="71"/>
      <c r="I199" s="71"/>
      <c r="J199" s="85"/>
      <c r="K199" s="85"/>
      <c r="L199" s="31"/>
      <c r="M199" s="31"/>
      <c r="N199" s="30"/>
      <c r="O199" s="30"/>
      <c r="P199" s="31"/>
      <c r="Q199" s="31"/>
      <c r="R199" s="30"/>
      <c r="S199" s="30"/>
      <c r="T199" s="30"/>
      <c r="U199" s="30"/>
      <c r="V199" s="30"/>
      <c r="W199" s="30"/>
      <c r="X199">
        <f t="shared" si="14"/>
        <v>0</v>
      </c>
    </row>
    <row r="200" spans="1:24" ht="12.75" hidden="1">
      <c r="A200" s="3"/>
      <c r="B200" s="71"/>
      <c r="C200" s="71"/>
      <c r="D200" s="71"/>
      <c r="E200" s="71"/>
      <c r="F200" s="71"/>
      <c r="G200" s="71"/>
      <c r="H200" s="71"/>
      <c r="I200" s="71"/>
      <c r="J200" s="85"/>
      <c r="K200" s="85"/>
      <c r="L200" s="31"/>
      <c r="M200" s="31"/>
      <c r="N200" s="30"/>
      <c r="O200" s="30"/>
      <c r="P200" s="31"/>
      <c r="Q200" s="31"/>
      <c r="R200" s="30"/>
      <c r="S200" s="30"/>
      <c r="T200" s="30"/>
      <c r="U200" s="30"/>
      <c r="V200" s="30"/>
      <c r="W200" s="30"/>
      <c r="X200">
        <f t="shared" si="14"/>
        <v>0</v>
      </c>
    </row>
    <row r="201" spans="1:24" ht="12.75" hidden="1">
      <c r="A201" s="3"/>
      <c r="B201" s="71"/>
      <c r="C201" s="71"/>
      <c r="D201" s="71"/>
      <c r="E201" s="71"/>
      <c r="F201" s="71"/>
      <c r="G201" s="71"/>
      <c r="H201" s="71"/>
      <c r="I201" s="71"/>
      <c r="J201" s="85"/>
      <c r="K201" s="85"/>
      <c r="L201" s="31"/>
      <c r="M201" s="31"/>
      <c r="N201" s="30"/>
      <c r="O201" s="30"/>
      <c r="P201" s="31"/>
      <c r="Q201" s="31"/>
      <c r="R201" s="30"/>
      <c r="S201" s="30"/>
      <c r="T201" s="30"/>
      <c r="U201" s="30"/>
      <c r="V201" s="30"/>
      <c r="W201" s="30"/>
      <c r="X201">
        <f t="shared" si="14"/>
        <v>0</v>
      </c>
    </row>
    <row r="202" spans="1:24" ht="12.75" hidden="1">
      <c r="A202" s="3"/>
      <c r="B202" s="71"/>
      <c r="C202" s="71"/>
      <c r="D202" s="71"/>
      <c r="E202" s="71"/>
      <c r="F202" s="71"/>
      <c r="G202" s="71"/>
      <c r="H202" s="71"/>
      <c r="I202" s="71"/>
      <c r="J202" s="85"/>
      <c r="K202" s="85"/>
      <c r="L202" s="31"/>
      <c r="M202" s="31"/>
      <c r="N202" s="30"/>
      <c r="O202" s="30"/>
      <c r="P202" s="31"/>
      <c r="Q202" s="31"/>
      <c r="R202" s="30"/>
      <c r="S202" s="30"/>
      <c r="T202" s="30"/>
      <c r="U202" s="30"/>
      <c r="V202" s="30"/>
      <c r="W202" s="30"/>
      <c r="X202">
        <f t="shared" si="14"/>
        <v>0</v>
      </c>
    </row>
    <row r="203" spans="1:24" ht="12.75" hidden="1">
      <c r="A203" s="3"/>
      <c r="B203" s="71"/>
      <c r="C203" s="71"/>
      <c r="D203" s="71"/>
      <c r="E203" s="71"/>
      <c r="F203" s="71"/>
      <c r="G203" s="71"/>
      <c r="H203" s="71"/>
      <c r="I203" s="71"/>
      <c r="J203" s="85"/>
      <c r="K203" s="85"/>
      <c r="L203" s="31"/>
      <c r="M203" s="31"/>
      <c r="N203" s="30"/>
      <c r="O203" s="30"/>
      <c r="P203" s="31"/>
      <c r="Q203" s="31"/>
      <c r="R203" s="30"/>
      <c r="S203" s="30"/>
      <c r="T203" s="30"/>
      <c r="U203" s="30"/>
      <c r="V203" s="30"/>
      <c r="W203" s="30"/>
      <c r="X203">
        <f t="shared" si="14"/>
        <v>0</v>
      </c>
    </row>
    <row r="204" spans="1:24" ht="12.75" hidden="1">
      <c r="A204" s="3"/>
      <c r="B204" s="71"/>
      <c r="C204" s="71"/>
      <c r="D204" s="71"/>
      <c r="E204" s="71"/>
      <c r="F204" s="71"/>
      <c r="G204" s="71"/>
      <c r="H204" s="71"/>
      <c r="I204" s="71"/>
      <c r="J204" s="85"/>
      <c r="K204" s="85"/>
      <c r="L204" s="31"/>
      <c r="M204" s="31"/>
      <c r="N204" s="30"/>
      <c r="O204" s="30"/>
      <c r="P204" s="31"/>
      <c r="Q204" s="31"/>
      <c r="R204" s="30"/>
      <c r="S204" s="30"/>
      <c r="T204" s="30"/>
      <c r="U204" s="30"/>
      <c r="V204" s="30"/>
      <c r="W204" s="30"/>
      <c r="X204">
        <f t="shared" si="14"/>
        <v>0</v>
      </c>
    </row>
    <row r="205" spans="1:24" ht="12.75" hidden="1">
      <c r="A205" s="3"/>
      <c r="B205" s="71"/>
      <c r="C205" s="71"/>
      <c r="D205" s="71"/>
      <c r="E205" s="71"/>
      <c r="F205" s="71"/>
      <c r="G205" s="71"/>
      <c r="H205" s="71"/>
      <c r="I205" s="71"/>
      <c r="J205" s="85"/>
      <c r="K205" s="85"/>
      <c r="L205" s="31"/>
      <c r="M205" s="31"/>
      <c r="N205" s="30"/>
      <c r="O205" s="30"/>
      <c r="P205" s="31"/>
      <c r="Q205" s="31"/>
      <c r="R205" s="30"/>
      <c r="S205" s="30"/>
      <c r="T205" s="30"/>
      <c r="U205" s="30"/>
      <c r="V205" s="30"/>
      <c r="W205" s="30"/>
      <c r="X205">
        <f t="shared" si="14"/>
        <v>0</v>
      </c>
    </row>
    <row r="206" spans="1:24" ht="12.75" hidden="1">
      <c r="A206" s="3"/>
      <c r="B206" s="71"/>
      <c r="C206" s="71"/>
      <c r="D206" s="71"/>
      <c r="E206" s="71"/>
      <c r="F206" s="71"/>
      <c r="G206" s="71"/>
      <c r="H206" s="71"/>
      <c r="I206" s="71"/>
      <c r="J206" s="85"/>
      <c r="K206" s="85"/>
      <c r="L206" s="31"/>
      <c r="M206" s="31"/>
      <c r="N206" s="30"/>
      <c r="O206" s="30"/>
      <c r="P206" s="31"/>
      <c r="Q206" s="31"/>
      <c r="R206" s="30"/>
      <c r="S206" s="30"/>
      <c r="T206" s="30"/>
      <c r="U206" s="30"/>
      <c r="V206" s="30"/>
      <c r="W206" s="30"/>
      <c r="X206">
        <f t="shared" si="14"/>
        <v>0</v>
      </c>
    </row>
    <row r="207" spans="1:24" ht="12.75" hidden="1">
      <c r="A207" s="3"/>
      <c r="B207" s="71"/>
      <c r="C207" s="71"/>
      <c r="D207" s="71"/>
      <c r="E207" s="71"/>
      <c r="F207" s="71"/>
      <c r="G207" s="71"/>
      <c r="H207" s="71"/>
      <c r="I207" s="71"/>
      <c r="J207" s="85"/>
      <c r="K207" s="85"/>
      <c r="L207" s="31"/>
      <c r="M207" s="31"/>
      <c r="N207" s="30"/>
      <c r="O207" s="30"/>
      <c r="P207" s="31"/>
      <c r="Q207" s="31"/>
      <c r="R207" s="30"/>
      <c r="S207" s="30"/>
      <c r="T207" s="30"/>
      <c r="U207" s="30"/>
      <c r="V207" s="30"/>
      <c r="W207" s="30"/>
      <c r="X207">
        <f t="shared" si="14"/>
        <v>0</v>
      </c>
    </row>
    <row r="208" spans="1:24" ht="12.75" hidden="1">
      <c r="A208" s="3"/>
      <c r="B208" s="71"/>
      <c r="C208" s="71"/>
      <c r="D208" s="71"/>
      <c r="E208" s="71"/>
      <c r="F208" s="71"/>
      <c r="G208" s="71"/>
      <c r="H208" s="71"/>
      <c r="I208" s="71"/>
      <c r="J208" s="85"/>
      <c r="K208" s="85"/>
      <c r="L208" s="31"/>
      <c r="M208" s="31"/>
      <c r="N208" s="30"/>
      <c r="O208" s="30"/>
      <c r="P208" s="31"/>
      <c r="Q208" s="31"/>
      <c r="R208" s="30"/>
      <c r="S208" s="30"/>
      <c r="T208" s="30"/>
      <c r="U208" s="30"/>
      <c r="V208" s="30"/>
      <c r="W208" s="30"/>
      <c r="X208">
        <f t="shared" si="14"/>
        <v>0</v>
      </c>
    </row>
    <row r="209" spans="1:24" ht="12.75" hidden="1">
      <c r="A209" s="3"/>
      <c r="B209" s="71"/>
      <c r="C209" s="71"/>
      <c r="D209" s="71"/>
      <c r="E209" s="71"/>
      <c r="F209" s="71"/>
      <c r="G209" s="71"/>
      <c r="H209" s="71"/>
      <c r="I209" s="71"/>
      <c r="J209" s="85"/>
      <c r="K209" s="85"/>
      <c r="L209" s="31"/>
      <c r="M209" s="31"/>
      <c r="N209" s="86"/>
      <c r="O209" s="86"/>
      <c r="P209" s="31"/>
      <c r="Q209" s="31"/>
      <c r="R209" s="30"/>
      <c r="S209" s="30"/>
      <c r="T209" s="30"/>
      <c r="U209" s="30"/>
      <c r="V209" s="30"/>
      <c r="W209" s="30"/>
      <c r="X209">
        <f t="shared" si="14"/>
        <v>0</v>
      </c>
    </row>
    <row r="210" spans="1:24" ht="12.75" hidden="1">
      <c r="A210" s="3"/>
      <c r="B210" s="71"/>
      <c r="C210" s="71"/>
      <c r="D210" s="71"/>
      <c r="E210" s="71"/>
      <c r="F210" s="71"/>
      <c r="G210" s="71"/>
      <c r="H210" s="71"/>
      <c r="I210" s="71"/>
      <c r="J210" s="85"/>
      <c r="K210" s="85"/>
      <c r="L210" s="31"/>
      <c r="M210" s="31"/>
      <c r="N210" s="86"/>
      <c r="O210" s="86"/>
      <c r="P210" s="31"/>
      <c r="Q210" s="31"/>
      <c r="R210" s="30"/>
      <c r="S210" s="30"/>
      <c r="T210" s="30"/>
      <c r="U210" s="30"/>
      <c r="V210" s="30"/>
      <c r="W210" s="30"/>
      <c r="X210">
        <f t="shared" si="14"/>
        <v>0</v>
      </c>
    </row>
    <row r="211" spans="1:24" ht="12.75" hidden="1">
      <c r="A211" s="3"/>
      <c r="B211" s="71"/>
      <c r="C211" s="71"/>
      <c r="D211" s="71"/>
      <c r="E211" s="71"/>
      <c r="F211" s="71"/>
      <c r="G211" s="71"/>
      <c r="H211" s="71"/>
      <c r="I211" s="71"/>
      <c r="J211" s="85"/>
      <c r="K211" s="85"/>
      <c r="L211" s="31"/>
      <c r="M211" s="31"/>
      <c r="N211" s="30"/>
      <c r="O211" s="30"/>
      <c r="P211" s="31"/>
      <c r="Q211" s="31"/>
      <c r="R211" s="30"/>
      <c r="S211" s="30"/>
      <c r="T211" s="30"/>
      <c r="U211" s="30"/>
      <c r="V211" s="30"/>
      <c r="W211" s="30"/>
      <c r="X211">
        <f t="shared" si="14"/>
        <v>0</v>
      </c>
    </row>
    <row r="212" spans="1:24" ht="12.75" hidden="1">
      <c r="A212" s="3"/>
      <c r="B212" s="71"/>
      <c r="C212" s="71"/>
      <c r="D212" s="71"/>
      <c r="E212" s="71"/>
      <c r="F212" s="71"/>
      <c r="G212" s="71"/>
      <c r="H212" s="71"/>
      <c r="I212" s="71"/>
      <c r="J212" s="72"/>
      <c r="K212" s="72"/>
      <c r="L212" s="31"/>
      <c r="M212" s="31"/>
      <c r="N212" s="30"/>
      <c r="O212" s="30"/>
      <c r="P212" s="31"/>
      <c r="Q212" s="31"/>
      <c r="R212" s="30"/>
      <c r="S212" s="30"/>
      <c r="T212" s="30"/>
      <c r="U212" s="30"/>
      <c r="V212" s="30"/>
      <c r="W212" s="30"/>
      <c r="X212">
        <f t="shared" si="14"/>
        <v>0</v>
      </c>
    </row>
    <row r="213" spans="1:23" ht="12.75">
      <c r="A213" s="7"/>
      <c r="B213" s="67" t="s">
        <v>85</v>
      </c>
      <c r="C213" s="67"/>
      <c r="D213" s="67"/>
      <c r="E213" s="67"/>
      <c r="F213" s="67"/>
      <c r="G213" s="67"/>
      <c r="H213" s="67"/>
      <c r="I213" s="67"/>
      <c r="J213" s="65" t="s">
        <v>86</v>
      </c>
      <c r="K213" s="65"/>
      <c r="L213" s="65"/>
      <c r="M213" s="65"/>
      <c r="N213" s="82">
        <f>SUM(X122:X211)</f>
        <v>116722.57249999998</v>
      </c>
      <c r="O213" s="83"/>
      <c r="P213" s="83"/>
      <c r="Q213" s="84"/>
      <c r="R213" s="66">
        <f>SUM(R122:T210)</f>
        <v>79768.32975000002</v>
      </c>
      <c r="S213" s="66"/>
      <c r="T213" s="66"/>
      <c r="U213" s="66">
        <f>SUM(U122:W210)</f>
        <v>94126.62910499997</v>
      </c>
      <c r="V213" s="66"/>
      <c r="W213" s="66"/>
    </row>
    <row r="214" spans="1:16" ht="12.75">
      <c r="A214" s="61" t="s">
        <v>236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2">
        <f>N213</f>
        <v>116722.57249999998</v>
      </c>
      <c r="M214" s="81"/>
      <c r="N214" s="81"/>
      <c r="O214" s="81"/>
      <c r="P214" s="81"/>
    </row>
    <row r="216" spans="1:26" ht="12.75">
      <c r="A216" s="79" t="s">
        <v>73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.75">
      <c r="A217" s="79" t="s">
        <v>1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.75" hidden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.75">
      <c r="A219" s="80" t="s">
        <v>20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pans="1:26" ht="12.75">
      <c r="A220" s="31" t="s">
        <v>75</v>
      </c>
      <c r="B220" s="31" t="s">
        <v>2</v>
      </c>
      <c r="C220" s="31"/>
      <c r="D220" s="31"/>
      <c r="E220" s="31"/>
      <c r="F220" s="31"/>
      <c r="G220" s="31"/>
      <c r="H220" s="31"/>
      <c r="I220" s="31" t="s">
        <v>3</v>
      </c>
      <c r="J220" s="31"/>
      <c r="K220" s="31" t="s">
        <v>94</v>
      </c>
      <c r="L220" s="31"/>
      <c r="M220" s="45" t="s">
        <v>195</v>
      </c>
      <c r="N220" s="46"/>
      <c r="O220" s="47"/>
      <c r="P220" s="31" t="s">
        <v>92</v>
      </c>
      <c r="Q220" s="31"/>
      <c r="R220" s="31"/>
      <c r="S220" s="31" t="s">
        <v>112</v>
      </c>
      <c r="T220" s="31"/>
      <c r="U220" s="31" t="s">
        <v>78</v>
      </c>
      <c r="V220" s="31"/>
      <c r="W220" s="31"/>
      <c r="X220" s="31"/>
      <c r="Y220" s="31"/>
      <c r="Z220" s="31"/>
    </row>
    <row r="221" spans="1:26" ht="54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48"/>
      <c r="N221" s="49"/>
      <c r="O221" s="50"/>
      <c r="P221" s="31"/>
      <c r="Q221" s="31"/>
      <c r="R221" s="31"/>
      <c r="S221" s="31"/>
      <c r="T221" s="31"/>
      <c r="U221" s="31" t="s">
        <v>4</v>
      </c>
      <c r="V221" s="31"/>
      <c r="W221" s="31"/>
      <c r="X221" s="31" t="s">
        <v>182</v>
      </c>
      <c r="Y221" s="31"/>
      <c r="Z221" s="31"/>
    </row>
    <row r="222" spans="1:26" ht="12.75">
      <c r="A222" s="6">
        <v>1</v>
      </c>
      <c r="B222" s="75">
        <v>2</v>
      </c>
      <c r="C222" s="75"/>
      <c r="D222" s="75"/>
      <c r="E222" s="75"/>
      <c r="F222" s="75"/>
      <c r="G222" s="75"/>
      <c r="H222" s="75"/>
      <c r="I222" s="75">
        <v>3</v>
      </c>
      <c r="J222" s="75"/>
      <c r="K222" s="75">
        <v>4</v>
      </c>
      <c r="L222" s="75"/>
      <c r="M222" s="76"/>
      <c r="N222" s="77"/>
      <c r="O222" s="78"/>
      <c r="P222" s="75">
        <v>5</v>
      </c>
      <c r="Q222" s="75"/>
      <c r="R222" s="75"/>
      <c r="S222" s="75">
        <v>6</v>
      </c>
      <c r="T222" s="75"/>
      <c r="U222" s="75">
        <v>7</v>
      </c>
      <c r="V222" s="75"/>
      <c r="W222" s="75"/>
      <c r="X222" s="75">
        <v>8</v>
      </c>
      <c r="Y222" s="75"/>
      <c r="Z222" s="75"/>
    </row>
    <row r="223" spans="1:27" ht="12.75">
      <c r="A223" s="3">
        <v>1</v>
      </c>
      <c r="B223" s="71" t="s">
        <v>172</v>
      </c>
      <c r="C223" s="71"/>
      <c r="D223" s="71"/>
      <c r="E223" s="71"/>
      <c r="F223" s="71"/>
      <c r="G223" s="71"/>
      <c r="H223" s="71"/>
      <c r="I223" s="72">
        <v>0.25</v>
      </c>
      <c r="J223" s="72"/>
      <c r="K223" s="31" t="s">
        <v>96</v>
      </c>
      <c r="L223" s="31"/>
      <c r="M223" s="42">
        <v>1.15</v>
      </c>
      <c r="N223" s="43"/>
      <c r="O223" s="44"/>
      <c r="P223" s="30">
        <v>7366.9</v>
      </c>
      <c r="Q223" s="30"/>
      <c r="R223" s="30"/>
      <c r="S223" s="31">
        <v>2</v>
      </c>
      <c r="T223" s="31"/>
      <c r="U223" s="30">
        <f aca="true" t="shared" si="15" ref="U223:U230">I223*M223*P223*S223</f>
        <v>4235.9675</v>
      </c>
      <c r="V223" s="30"/>
      <c r="W223" s="30"/>
      <c r="X223" s="30">
        <f aca="true" t="shared" si="16" ref="X223:X230">U223*$S$12*2</f>
        <v>10589.918749999999</v>
      </c>
      <c r="Y223" s="30"/>
      <c r="Z223" s="30"/>
      <c r="AA223">
        <f aca="true" t="shared" si="17" ref="AA223:AA247">P223*S223</f>
        <v>14733.8</v>
      </c>
    </row>
    <row r="224" spans="1:27" ht="12.75" customHeight="1">
      <c r="A224" s="3">
        <v>2</v>
      </c>
      <c r="B224" s="71" t="s">
        <v>173</v>
      </c>
      <c r="C224" s="71"/>
      <c r="D224" s="71"/>
      <c r="E224" s="71"/>
      <c r="F224" s="71"/>
      <c r="G224" s="71"/>
      <c r="H224" s="71"/>
      <c r="I224" s="72">
        <v>0.25</v>
      </c>
      <c r="J224" s="72"/>
      <c r="K224" s="31" t="s">
        <v>96</v>
      </c>
      <c r="L224" s="31"/>
      <c r="M224" s="42">
        <v>1.15</v>
      </c>
      <c r="N224" s="43"/>
      <c r="O224" s="44"/>
      <c r="P224" s="30">
        <v>14014.3</v>
      </c>
      <c r="Q224" s="30"/>
      <c r="R224" s="30"/>
      <c r="S224" s="31">
        <v>3</v>
      </c>
      <c r="T224" s="31"/>
      <c r="U224" s="30">
        <f t="shared" si="15"/>
        <v>12087.333749999998</v>
      </c>
      <c r="V224" s="30"/>
      <c r="W224" s="30"/>
      <c r="X224" s="30">
        <f t="shared" si="16"/>
        <v>30218.334374999995</v>
      </c>
      <c r="Y224" s="30"/>
      <c r="Z224" s="30"/>
      <c r="AA224">
        <f t="shared" si="17"/>
        <v>42042.899999999994</v>
      </c>
    </row>
    <row r="225" spans="1:27" ht="12.75">
      <c r="A225" s="3">
        <v>3</v>
      </c>
      <c r="B225" s="71" t="s">
        <v>174</v>
      </c>
      <c r="C225" s="71"/>
      <c r="D225" s="71"/>
      <c r="E225" s="71"/>
      <c r="F225" s="71"/>
      <c r="G225" s="71"/>
      <c r="H225" s="71"/>
      <c r="I225" s="72">
        <v>0.125</v>
      </c>
      <c r="J225" s="72"/>
      <c r="K225" s="31" t="s">
        <v>96</v>
      </c>
      <c r="L225" s="31"/>
      <c r="M225" s="42">
        <v>1</v>
      </c>
      <c r="N225" s="43"/>
      <c r="O225" s="44"/>
      <c r="P225" s="30">
        <v>30010.61</v>
      </c>
      <c r="Q225" s="30"/>
      <c r="R225" s="30"/>
      <c r="S225" s="31">
        <v>1</v>
      </c>
      <c r="T225" s="31"/>
      <c r="U225" s="30">
        <f t="shared" si="15"/>
        <v>3751.32625</v>
      </c>
      <c r="V225" s="30"/>
      <c r="W225" s="30"/>
      <c r="X225" s="30">
        <f t="shared" si="16"/>
        <v>9378.315625</v>
      </c>
      <c r="Y225" s="30"/>
      <c r="Z225" s="30"/>
      <c r="AA225">
        <f t="shared" si="17"/>
        <v>30010.61</v>
      </c>
    </row>
    <row r="226" spans="1:27" ht="12.75">
      <c r="A226" s="3">
        <v>4</v>
      </c>
      <c r="B226" s="71" t="s">
        <v>175</v>
      </c>
      <c r="C226" s="71"/>
      <c r="D226" s="71"/>
      <c r="E226" s="71"/>
      <c r="F226" s="71"/>
      <c r="G226" s="71"/>
      <c r="H226" s="71"/>
      <c r="I226" s="72">
        <v>0.134</v>
      </c>
      <c r="J226" s="72"/>
      <c r="K226" s="31" t="s">
        <v>96</v>
      </c>
      <c r="L226" s="31"/>
      <c r="M226" s="42">
        <v>1.15</v>
      </c>
      <c r="N226" s="43"/>
      <c r="O226" s="44"/>
      <c r="P226" s="30">
        <v>1200</v>
      </c>
      <c r="Q226" s="30"/>
      <c r="R226" s="30"/>
      <c r="S226" s="31">
        <v>0.3</v>
      </c>
      <c r="T226" s="31"/>
      <c r="U226" s="30">
        <f t="shared" si="15"/>
        <v>55.47599999999999</v>
      </c>
      <c r="V226" s="30"/>
      <c r="W226" s="30"/>
      <c r="X226" s="30">
        <f t="shared" si="16"/>
        <v>138.68999999999997</v>
      </c>
      <c r="Y226" s="30"/>
      <c r="Z226" s="30"/>
      <c r="AA226">
        <f t="shared" si="17"/>
        <v>360</v>
      </c>
    </row>
    <row r="227" spans="1:27" ht="12.75">
      <c r="A227" s="3">
        <v>5</v>
      </c>
      <c r="B227" s="71" t="s">
        <v>209</v>
      </c>
      <c r="C227" s="71"/>
      <c r="D227" s="71"/>
      <c r="E227" s="71"/>
      <c r="F227" s="71"/>
      <c r="G227" s="71"/>
      <c r="H227" s="71"/>
      <c r="I227" s="72">
        <v>0.2</v>
      </c>
      <c r="J227" s="72"/>
      <c r="K227" s="31" t="s">
        <v>96</v>
      </c>
      <c r="L227" s="31"/>
      <c r="M227" s="42">
        <v>1</v>
      </c>
      <c r="N227" s="43"/>
      <c r="O227" s="44"/>
      <c r="P227" s="30">
        <v>94000</v>
      </c>
      <c r="Q227" s="30"/>
      <c r="R227" s="30"/>
      <c r="S227" s="31">
        <v>0.5</v>
      </c>
      <c r="T227" s="31"/>
      <c r="U227" s="30">
        <f t="shared" si="15"/>
        <v>9400</v>
      </c>
      <c r="V227" s="30"/>
      <c r="W227" s="30"/>
      <c r="X227" s="30">
        <f t="shared" si="16"/>
        <v>23500</v>
      </c>
      <c r="Y227" s="30"/>
      <c r="Z227" s="30"/>
      <c r="AA227">
        <f t="shared" si="17"/>
        <v>47000</v>
      </c>
    </row>
    <row r="228" spans="1:27" ht="12.75">
      <c r="A228" s="3">
        <v>6</v>
      </c>
      <c r="B228" s="71" t="s">
        <v>176</v>
      </c>
      <c r="C228" s="71"/>
      <c r="D228" s="71"/>
      <c r="E228" s="71"/>
      <c r="F228" s="71"/>
      <c r="G228" s="71"/>
      <c r="H228" s="71"/>
      <c r="I228" s="72">
        <v>0.11</v>
      </c>
      <c r="J228" s="72"/>
      <c r="K228" s="31" t="s">
        <v>96</v>
      </c>
      <c r="L228" s="31"/>
      <c r="M228" s="42">
        <v>1.15</v>
      </c>
      <c r="N228" s="43"/>
      <c r="O228" s="44"/>
      <c r="P228" s="30">
        <v>31700</v>
      </c>
      <c r="Q228" s="30"/>
      <c r="R228" s="30"/>
      <c r="S228" s="31">
        <v>1</v>
      </c>
      <c r="T228" s="31"/>
      <c r="U228" s="30">
        <f t="shared" si="15"/>
        <v>4010.05</v>
      </c>
      <c r="V228" s="30"/>
      <c r="W228" s="30"/>
      <c r="X228" s="30">
        <f t="shared" si="16"/>
        <v>10025.125</v>
      </c>
      <c r="Y228" s="30"/>
      <c r="Z228" s="30"/>
      <c r="AA228">
        <f t="shared" si="17"/>
        <v>31700</v>
      </c>
    </row>
    <row r="229" spans="1:27" ht="12.75">
      <c r="A229" s="3">
        <v>7</v>
      </c>
      <c r="B229" s="71" t="s">
        <v>177</v>
      </c>
      <c r="C229" s="71"/>
      <c r="D229" s="71"/>
      <c r="E229" s="71"/>
      <c r="F229" s="71"/>
      <c r="G229" s="71"/>
      <c r="H229" s="71"/>
      <c r="I229" s="72">
        <v>0.2</v>
      </c>
      <c r="J229" s="72"/>
      <c r="K229" s="31" t="s">
        <v>96</v>
      </c>
      <c r="L229" s="31"/>
      <c r="M229" s="42">
        <v>1.15</v>
      </c>
      <c r="N229" s="43"/>
      <c r="O229" s="44"/>
      <c r="P229" s="30">
        <v>100000</v>
      </c>
      <c r="Q229" s="30"/>
      <c r="R229" s="30"/>
      <c r="S229" s="31">
        <v>1</v>
      </c>
      <c r="T229" s="31"/>
      <c r="U229" s="30">
        <f t="shared" si="15"/>
        <v>23000</v>
      </c>
      <c r="V229" s="30"/>
      <c r="W229" s="30"/>
      <c r="X229" s="30">
        <f t="shared" si="16"/>
        <v>57500</v>
      </c>
      <c r="Y229" s="30"/>
      <c r="Z229" s="30"/>
      <c r="AA229">
        <f t="shared" si="17"/>
        <v>100000</v>
      </c>
    </row>
    <row r="230" spans="1:27" ht="12.75">
      <c r="A230" s="3">
        <v>8</v>
      </c>
      <c r="B230" s="71" t="s">
        <v>178</v>
      </c>
      <c r="C230" s="71"/>
      <c r="D230" s="71"/>
      <c r="E230" s="71"/>
      <c r="F230" s="71"/>
      <c r="G230" s="71"/>
      <c r="H230" s="71"/>
      <c r="I230" s="72">
        <v>0.134</v>
      </c>
      <c r="J230" s="72"/>
      <c r="K230" s="31" t="s">
        <v>96</v>
      </c>
      <c r="L230" s="31"/>
      <c r="M230" s="42">
        <v>1</v>
      </c>
      <c r="N230" s="43"/>
      <c r="O230" s="44"/>
      <c r="P230" s="30">
        <v>30000</v>
      </c>
      <c r="Q230" s="30"/>
      <c r="R230" s="30"/>
      <c r="S230" s="31">
        <v>0.4</v>
      </c>
      <c r="T230" s="31"/>
      <c r="U230" s="30">
        <f t="shared" si="15"/>
        <v>1608.0000000000002</v>
      </c>
      <c r="V230" s="30"/>
      <c r="W230" s="30"/>
      <c r="X230" s="30">
        <f t="shared" si="16"/>
        <v>4020.0000000000005</v>
      </c>
      <c r="Y230" s="30"/>
      <c r="Z230" s="30"/>
      <c r="AA230">
        <f t="shared" si="17"/>
        <v>12000</v>
      </c>
    </row>
    <row r="231" spans="1:27" ht="12.75" hidden="1">
      <c r="A231" s="3"/>
      <c r="B231" s="71"/>
      <c r="C231" s="71"/>
      <c r="D231" s="71"/>
      <c r="E231" s="71"/>
      <c r="F231" s="71"/>
      <c r="G231" s="71"/>
      <c r="H231" s="71"/>
      <c r="I231" s="72"/>
      <c r="J231" s="72"/>
      <c r="K231" s="31"/>
      <c r="L231" s="31"/>
      <c r="M231" s="42"/>
      <c r="N231" s="43"/>
      <c r="O231" s="44"/>
      <c r="P231" s="30"/>
      <c r="Q231" s="30"/>
      <c r="R231" s="30"/>
      <c r="S231" s="31"/>
      <c r="T231" s="31"/>
      <c r="U231" s="30"/>
      <c r="V231" s="30"/>
      <c r="W231" s="30"/>
      <c r="X231" s="30"/>
      <c r="Y231" s="30"/>
      <c r="Z231" s="30"/>
      <c r="AA231">
        <f t="shared" si="17"/>
        <v>0</v>
      </c>
    </row>
    <row r="232" spans="1:27" ht="12.75" hidden="1">
      <c r="A232" s="3"/>
      <c r="B232" s="71"/>
      <c r="C232" s="71"/>
      <c r="D232" s="71"/>
      <c r="E232" s="71"/>
      <c r="F232" s="71"/>
      <c r="G232" s="71"/>
      <c r="H232" s="71"/>
      <c r="I232" s="72"/>
      <c r="J232" s="72"/>
      <c r="K232" s="31"/>
      <c r="L232" s="31"/>
      <c r="M232" s="42"/>
      <c r="N232" s="43"/>
      <c r="O232" s="44"/>
      <c r="P232" s="30"/>
      <c r="Q232" s="30"/>
      <c r="R232" s="30"/>
      <c r="S232" s="31"/>
      <c r="T232" s="31"/>
      <c r="U232" s="30"/>
      <c r="V232" s="30"/>
      <c r="W232" s="30"/>
      <c r="X232" s="30"/>
      <c r="Y232" s="30"/>
      <c r="Z232" s="30"/>
      <c r="AA232">
        <f t="shared" si="17"/>
        <v>0</v>
      </c>
    </row>
    <row r="233" spans="1:27" ht="12.75" hidden="1">
      <c r="A233" s="3"/>
      <c r="B233" s="71"/>
      <c r="C233" s="71"/>
      <c r="D233" s="71"/>
      <c r="E233" s="71"/>
      <c r="F233" s="71"/>
      <c r="G233" s="71"/>
      <c r="H233" s="71"/>
      <c r="I233" s="72"/>
      <c r="J233" s="72"/>
      <c r="K233" s="31"/>
      <c r="L233" s="31"/>
      <c r="M233" s="42"/>
      <c r="N233" s="43"/>
      <c r="O233" s="44"/>
      <c r="P233" s="30"/>
      <c r="Q233" s="30"/>
      <c r="R233" s="30"/>
      <c r="S233" s="31"/>
      <c r="T233" s="31"/>
      <c r="U233" s="30"/>
      <c r="V233" s="30"/>
      <c r="W233" s="30"/>
      <c r="X233" s="30"/>
      <c r="Y233" s="30"/>
      <c r="Z233" s="30"/>
      <c r="AA233">
        <f t="shared" si="17"/>
        <v>0</v>
      </c>
    </row>
    <row r="234" spans="1:27" ht="12.75" hidden="1">
      <c r="A234" s="3"/>
      <c r="B234" s="71"/>
      <c r="C234" s="71"/>
      <c r="D234" s="71"/>
      <c r="E234" s="71"/>
      <c r="F234" s="71"/>
      <c r="G234" s="71"/>
      <c r="H234" s="71"/>
      <c r="I234" s="72"/>
      <c r="J234" s="72"/>
      <c r="K234" s="31"/>
      <c r="L234" s="31"/>
      <c r="M234" s="42"/>
      <c r="N234" s="43"/>
      <c r="O234" s="44"/>
      <c r="P234" s="30"/>
      <c r="Q234" s="30"/>
      <c r="R234" s="30"/>
      <c r="S234" s="31"/>
      <c r="T234" s="31"/>
      <c r="U234" s="30"/>
      <c r="V234" s="30"/>
      <c r="W234" s="30"/>
      <c r="X234" s="30"/>
      <c r="Y234" s="30"/>
      <c r="Z234" s="30"/>
      <c r="AA234">
        <f t="shared" si="17"/>
        <v>0</v>
      </c>
    </row>
    <row r="235" spans="1:27" ht="12.75" hidden="1">
      <c r="A235" s="3"/>
      <c r="B235" s="71"/>
      <c r="C235" s="71"/>
      <c r="D235" s="71"/>
      <c r="E235" s="71"/>
      <c r="F235" s="71"/>
      <c r="G235" s="71"/>
      <c r="H235" s="71"/>
      <c r="I235" s="72"/>
      <c r="J235" s="72"/>
      <c r="K235" s="31"/>
      <c r="L235" s="31"/>
      <c r="M235" s="42"/>
      <c r="N235" s="43"/>
      <c r="O235" s="44"/>
      <c r="P235" s="74"/>
      <c r="Q235" s="74"/>
      <c r="R235" s="74"/>
      <c r="S235" s="31"/>
      <c r="T235" s="31"/>
      <c r="U235" s="30"/>
      <c r="V235" s="30"/>
      <c r="W235" s="30"/>
      <c r="X235" s="30"/>
      <c r="Y235" s="30"/>
      <c r="Z235" s="30"/>
      <c r="AA235">
        <f t="shared" si="17"/>
        <v>0</v>
      </c>
    </row>
    <row r="236" spans="1:27" ht="12.75" hidden="1">
      <c r="A236" s="3"/>
      <c r="B236" s="73"/>
      <c r="C236" s="73"/>
      <c r="D236" s="73"/>
      <c r="E236" s="73"/>
      <c r="F236" s="73"/>
      <c r="G236" s="73"/>
      <c r="H236" s="73"/>
      <c r="I236" s="72"/>
      <c r="J236" s="72"/>
      <c r="K236" s="31"/>
      <c r="L236" s="31"/>
      <c r="M236" s="42"/>
      <c r="N236" s="43"/>
      <c r="O236" s="44"/>
      <c r="P236" s="30"/>
      <c r="Q236" s="30"/>
      <c r="R236" s="30"/>
      <c r="S236" s="31"/>
      <c r="T236" s="31"/>
      <c r="U236" s="30"/>
      <c r="V236" s="30"/>
      <c r="W236" s="30"/>
      <c r="X236" s="30"/>
      <c r="Y236" s="30"/>
      <c r="Z236" s="30"/>
      <c r="AA236">
        <f t="shared" si="17"/>
        <v>0</v>
      </c>
    </row>
    <row r="237" spans="1:27" ht="12.75" hidden="1">
      <c r="A237" s="3"/>
      <c r="B237" s="71"/>
      <c r="C237" s="71"/>
      <c r="D237" s="71"/>
      <c r="E237" s="71"/>
      <c r="F237" s="71"/>
      <c r="G237" s="71"/>
      <c r="H237" s="71"/>
      <c r="I237" s="72"/>
      <c r="J237" s="72"/>
      <c r="K237" s="31"/>
      <c r="L237" s="31"/>
      <c r="M237" s="42"/>
      <c r="N237" s="43"/>
      <c r="O237" s="44"/>
      <c r="P237" s="30"/>
      <c r="Q237" s="30"/>
      <c r="R237" s="30"/>
      <c r="S237" s="31"/>
      <c r="T237" s="31"/>
      <c r="U237" s="30"/>
      <c r="V237" s="30"/>
      <c r="W237" s="30"/>
      <c r="X237" s="30"/>
      <c r="Y237" s="30"/>
      <c r="Z237" s="30"/>
      <c r="AA237">
        <f t="shared" si="17"/>
        <v>0</v>
      </c>
    </row>
    <row r="238" spans="1:27" ht="12.75" hidden="1">
      <c r="A238" s="3"/>
      <c r="B238" s="71"/>
      <c r="C238" s="71"/>
      <c r="D238" s="71"/>
      <c r="E238" s="71"/>
      <c r="F238" s="71"/>
      <c r="G238" s="71"/>
      <c r="H238" s="71"/>
      <c r="I238" s="72"/>
      <c r="J238" s="72"/>
      <c r="K238" s="31"/>
      <c r="L238" s="31"/>
      <c r="M238" s="42"/>
      <c r="N238" s="43"/>
      <c r="O238" s="44"/>
      <c r="P238" s="30"/>
      <c r="Q238" s="30"/>
      <c r="R238" s="30"/>
      <c r="S238" s="31"/>
      <c r="T238" s="31"/>
      <c r="U238" s="30"/>
      <c r="V238" s="30"/>
      <c r="W238" s="30"/>
      <c r="X238" s="30"/>
      <c r="Y238" s="30"/>
      <c r="Z238" s="30"/>
      <c r="AA238">
        <f t="shared" si="17"/>
        <v>0</v>
      </c>
    </row>
    <row r="239" spans="1:27" ht="12.75" hidden="1">
      <c r="A239" s="3"/>
      <c r="B239" s="71"/>
      <c r="C239" s="71"/>
      <c r="D239" s="71"/>
      <c r="E239" s="71"/>
      <c r="F239" s="71"/>
      <c r="G239" s="71"/>
      <c r="H239" s="71"/>
      <c r="I239" s="72"/>
      <c r="J239" s="72"/>
      <c r="K239" s="31"/>
      <c r="L239" s="31"/>
      <c r="M239" s="42"/>
      <c r="N239" s="43"/>
      <c r="O239" s="44"/>
      <c r="P239" s="30"/>
      <c r="Q239" s="30"/>
      <c r="R239" s="30"/>
      <c r="S239" s="31"/>
      <c r="T239" s="31"/>
      <c r="U239" s="30"/>
      <c r="V239" s="30"/>
      <c r="W239" s="30"/>
      <c r="X239" s="30"/>
      <c r="Y239" s="30"/>
      <c r="Z239" s="30"/>
      <c r="AA239">
        <f t="shared" si="17"/>
        <v>0</v>
      </c>
    </row>
    <row r="240" spans="1:27" ht="12.75" hidden="1">
      <c r="A240" s="3"/>
      <c r="B240" s="71"/>
      <c r="C240" s="71"/>
      <c r="D240" s="71"/>
      <c r="E240" s="71"/>
      <c r="F240" s="71"/>
      <c r="G240" s="71"/>
      <c r="H240" s="71"/>
      <c r="I240" s="72"/>
      <c r="J240" s="72"/>
      <c r="K240" s="31"/>
      <c r="L240" s="31"/>
      <c r="M240" s="42"/>
      <c r="N240" s="43"/>
      <c r="O240" s="44"/>
      <c r="P240" s="30"/>
      <c r="Q240" s="30"/>
      <c r="R240" s="30"/>
      <c r="S240" s="31"/>
      <c r="T240" s="31"/>
      <c r="U240" s="30"/>
      <c r="V240" s="30"/>
      <c r="W240" s="30"/>
      <c r="X240" s="30"/>
      <c r="Y240" s="30"/>
      <c r="Z240" s="30"/>
      <c r="AA240">
        <f t="shared" si="17"/>
        <v>0</v>
      </c>
    </row>
    <row r="241" spans="1:27" ht="12.75" hidden="1">
      <c r="A241" s="3"/>
      <c r="B241" s="71"/>
      <c r="C241" s="71"/>
      <c r="D241" s="71"/>
      <c r="E241" s="71"/>
      <c r="F241" s="71"/>
      <c r="G241" s="71"/>
      <c r="H241" s="71"/>
      <c r="I241" s="72"/>
      <c r="J241" s="72"/>
      <c r="K241" s="31"/>
      <c r="L241" s="31"/>
      <c r="M241" s="42"/>
      <c r="N241" s="43"/>
      <c r="O241" s="44"/>
      <c r="P241" s="30"/>
      <c r="Q241" s="30"/>
      <c r="R241" s="30"/>
      <c r="S241" s="31"/>
      <c r="T241" s="31"/>
      <c r="U241" s="30"/>
      <c r="V241" s="30"/>
      <c r="W241" s="30"/>
      <c r="X241" s="30"/>
      <c r="Y241" s="30"/>
      <c r="Z241" s="30"/>
      <c r="AA241">
        <f t="shared" si="17"/>
        <v>0</v>
      </c>
    </row>
    <row r="242" spans="1:27" ht="12.75" hidden="1">
      <c r="A242" s="3"/>
      <c r="B242" s="71"/>
      <c r="C242" s="71"/>
      <c r="D242" s="71"/>
      <c r="E242" s="71"/>
      <c r="F242" s="71"/>
      <c r="G242" s="71"/>
      <c r="H242" s="71"/>
      <c r="I242" s="72"/>
      <c r="J242" s="72"/>
      <c r="K242" s="31"/>
      <c r="L242" s="31"/>
      <c r="M242" s="42"/>
      <c r="N242" s="43"/>
      <c r="O242" s="44"/>
      <c r="P242" s="30"/>
      <c r="Q242" s="30"/>
      <c r="R242" s="30"/>
      <c r="S242" s="31"/>
      <c r="T242" s="31"/>
      <c r="U242" s="30"/>
      <c r="V242" s="30"/>
      <c r="W242" s="30"/>
      <c r="X242" s="30"/>
      <c r="Y242" s="30"/>
      <c r="Z242" s="30"/>
      <c r="AA242">
        <f t="shared" si="17"/>
        <v>0</v>
      </c>
    </row>
    <row r="243" spans="1:27" ht="12.75" hidden="1">
      <c r="A243" s="3"/>
      <c r="B243" s="71"/>
      <c r="C243" s="71"/>
      <c r="D243" s="71"/>
      <c r="E243" s="71"/>
      <c r="F243" s="71"/>
      <c r="G243" s="71"/>
      <c r="H243" s="71"/>
      <c r="I243" s="72"/>
      <c r="J243" s="72"/>
      <c r="K243" s="31"/>
      <c r="L243" s="31"/>
      <c r="M243" s="42"/>
      <c r="N243" s="43"/>
      <c r="O243" s="44"/>
      <c r="P243" s="30"/>
      <c r="Q243" s="30"/>
      <c r="R243" s="30"/>
      <c r="S243" s="31"/>
      <c r="T243" s="31"/>
      <c r="U243" s="30"/>
      <c r="V243" s="30"/>
      <c r="W243" s="30"/>
      <c r="X243" s="30"/>
      <c r="Y243" s="30"/>
      <c r="Z243" s="30"/>
      <c r="AA243">
        <f t="shared" si="17"/>
        <v>0</v>
      </c>
    </row>
    <row r="244" spans="1:27" ht="12.75" hidden="1">
      <c r="A244" s="3"/>
      <c r="B244" s="71"/>
      <c r="C244" s="71"/>
      <c r="D244" s="71"/>
      <c r="E244" s="71"/>
      <c r="F244" s="71"/>
      <c r="G244" s="71"/>
      <c r="H244" s="71"/>
      <c r="I244" s="72"/>
      <c r="J244" s="72"/>
      <c r="K244" s="31"/>
      <c r="L244" s="31"/>
      <c r="M244" s="42"/>
      <c r="N244" s="43"/>
      <c r="O244" s="44"/>
      <c r="P244" s="30"/>
      <c r="Q244" s="30"/>
      <c r="R244" s="30"/>
      <c r="S244" s="31"/>
      <c r="T244" s="31"/>
      <c r="U244" s="30"/>
      <c r="V244" s="30"/>
      <c r="W244" s="30"/>
      <c r="X244" s="30"/>
      <c r="Y244" s="30"/>
      <c r="Z244" s="30"/>
      <c r="AA244">
        <f t="shared" si="17"/>
        <v>0</v>
      </c>
    </row>
    <row r="245" spans="1:27" ht="12.75" hidden="1">
      <c r="A245" s="3"/>
      <c r="B245" s="71"/>
      <c r="C245" s="71"/>
      <c r="D245" s="71"/>
      <c r="E245" s="71"/>
      <c r="F245" s="71"/>
      <c r="G245" s="71"/>
      <c r="H245" s="71"/>
      <c r="I245" s="72"/>
      <c r="J245" s="72"/>
      <c r="K245" s="31"/>
      <c r="L245" s="31"/>
      <c r="M245" s="42"/>
      <c r="N245" s="43"/>
      <c r="O245" s="44"/>
      <c r="P245" s="30"/>
      <c r="Q245" s="30"/>
      <c r="R245" s="30"/>
      <c r="S245" s="31"/>
      <c r="T245" s="31"/>
      <c r="U245" s="30"/>
      <c r="V245" s="30"/>
      <c r="W245" s="30"/>
      <c r="X245" s="30"/>
      <c r="Y245" s="30"/>
      <c r="Z245" s="30"/>
      <c r="AA245">
        <f t="shared" si="17"/>
        <v>0</v>
      </c>
    </row>
    <row r="246" spans="1:27" ht="12.75" hidden="1">
      <c r="A246" s="3"/>
      <c r="B246" s="71"/>
      <c r="C246" s="71"/>
      <c r="D246" s="71"/>
      <c r="E246" s="71"/>
      <c r="F246" s="71"/>
      <c r="G246" s="71"/>
      <c r="H246" s="71"/>
      <c r="I246" s="72"/>
      <c r="J246" s="72"/>
      <c r="K246" s="31"/>
      <c r="L246" s="31"/>
      <c r="M246" s="42"/>
      <c r="N246" s="43"/>
      <c r="O246" s="44"/>
      <c r="P246" s="30"/>
      <c r="Q246" s="30"/>
      <c r="R246" s="30"/>
      <c r="S246" s="31"/>
      <c r="T246" s="31"/>
      <c r="U246" s="30"/>
      <c r="V246" s="30"/>
      <c r="W246" s="30"/>
      <c r="X246" s="30"/>
      <c r="Y246" s="30"/>
      <c r="Z246" s="30"/>
      <c r="AA246">
        <f t="shared" si="17"/>
        <v>0</v>
      </c>
    </row>
    <row r="247" spans="1:27" ht="12.75">
      <c r="A247" s="7"/>
      <c r="B247" s="67" t="s">
        <v>85</v>
      </c>
      <c r="C247" s="67"/>
      <c r="D247" s="67"/>
      <c r="E247" s="67"/>
      <c r="F247" s="67"/>
      <c r="G247" s="67"/>
      <c r="H247" s="67"/>
      <c r="I247" s="65"/>
      <c r="J247" s="65"/>
      <c r="K247" s="65"/>
      <c r="L247" s="65"/>
      <c r="M247" s="68"/>
      <c r="N247" s="69"/>
      <c r="O247" s="70"/>
      <c r="P247" s="63"/>
      <c r="Q247" s="64"/>
      <c r="R247" s="64"/>
      <c r="S247" s="65"/>
      <c r="T247" s="65"/>
      <c r="U247" s="66">
        <f>SUM(U223:W246)</f>
        <v>58148.15349999999</v>
      </c>
      <c r="V247" s="66"/>
      <c r="W247" s="66"/>
      <c r="X247" s="66">
        <f>SUM(X223:Z246)</f>
        <v>145370.38374999998</v>
      </c>
      <c r="Y247" s="66"/>
      <c r="Z247" s="66"/>
      <c r="AA247">
        <f t="shared" si="17"/>
        <v>0</v>
      </c>
    </row>
    <row r="248" spans="1:15" ht="12.75">
      <c r="A248" s="61" t="s">
        <v>235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2">
        <f>SUM(AA223:AA230)</f>
        <v>277847.31</v>
      </c>
      <c r="M248" s="62"/>
      <c r="N248" s="62"/>
      <c r="O248" s="62"/>
    </row>
    <row r="250" spans="1:26" ht="12.75">
      <c r="A250" s="54" t="s">
        <v>13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2.75">
      <c r="A251" s="54" t="s">
        <v>233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2.75">
      <c r="A252" s="54" t="s">
        <v>234</v>
      </c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15" ht="12.75">
      <c r="A253" s="55" t="s">
        <v>235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7"/>
      <c r="L253" s="58">
        <f>L248</f>
        <v>277847.31</v>
      </c>
      <c r="M253" s="59"/>
      <c r="N253" s="59"/>
      <c r="O253" s="59"/>
    </row>
    <row r="254" spans="1:15" ht="12.75">
      <c r="A254" s="60" t="s">
        <v>236</v>
      </c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58">
        <f>L214</f>
        <v>116722.57249999998</v>
      </c>
      <c r="M254" s="59"/>
      <c r="N254" s="59"/>
      <c r="O254" s="59"/>
    </row>
    <row r="255" spans="1:26" ht="27" customHeight="1">
      <c r="A255" s="18" t="s">
        <v>237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9">
        <v>0.024</v>
      </c>
      <c r="M255" s="19"/>
      <c r="N255" s="19"/>
      <c r="O255" s="19"/>
      <c r="P255" s="9"/>
      <c r="Q255" s="9"/>
      <c r="R255" s="9"/>
      <c r="S255" s="9"/>
      <c r="T255" s="9"/>
      <c r="U255" s="10"/>
      <c r="V255" s="10"/>
      <c r="W255" s="10"/>
      <c r="X255" s="10"/>
      <c r="Y255" s="10"/>
      <c r="Z255" s="10"/>
    </row>
    <row r="256" spans="1:26" ht="26.25" customHeight="1">
      <c r="A256" s="14" t="s">
        <v>238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53">
        <f>(L253*S12+L254*S11)*L255</f>
        <v>11641.0025532</v>
      </c>
      <c r="M256" s="53"/>
      <c r="N256" s="53"/>
      <c r="O256" s="53"/>
      <c r="P256" s="9"/>
      <c r="Q256" s="9"/>
      <c r="R256" s="9"/>
      <c r="S256" s="9"/>
      <c r="T256" s="9"/>
      <c r="U256" s="10"/>
      <c r="V256" s="10"/>
      <c r="W256" s="10"/>
      <c r="X256" s="10"/>
      <c r="Y256" s="10"/>
      <c r="Z256" s="10"/>
    </row>
    <row r="257" spans="1:26" ht="26.25" customHeight="1">
      <c r="A257" s="18" t="s">
        <v>239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9">
        <v>0.06</v>
      </c>
      <c r="M257" s="19"/>
      <c r="N257" s="19"/>
      <c r="O257" s="19"/>
      <c r="P257" s="9"/>
      <c r="Q257" s="9"/>
      <c r="R257" s="9"/>
      <c r="S257" s="9"/>
      <c r="T257" s="9"/>
      <c r="U257" s="10"/>
      <c r="V257" s="10"/>
      <c r="W257" s="10"/>
      <c r="X257" s="10"/>
      <c r="Y257" s="10"/>
      <c r="Z257" s="10"/>
    </row>
    <row r="258" spans="1:26" ht="25.5" customHeight="1">
      <c r="A258" s="14" t="s">
        <v>240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5">
        <f>L253*1.25*L257</f>
        <v>20838.54825</v>
      </c>
      <c r="M258" s="15"/>
      <c r="N258" s="15"/>
      <c r="O258" s="15"/>
      <c r="P258" s="9"/>
      <c r="Q258" s="9"/>
      <c r="R258" s="9"/>
      <c r="S258" s="9"/>
      <c r="T258" s="9"/>
      <c r="U258" s="10"/>
      <c r="V258" s="10"/>
      <c r="W258" s="10"/>
      <c r="X258" s="10"/>
      <c r="Y258" s="10"/>
      <c r="Z258" s="10"/>
    </row>
    <row r="260" spans="1:36" ht="12.75">
      <c r="A260" s="16" t="s">
        <v>13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</row>
    <row r="261" spans="1:36" ht="12.75">
      <c r="A261" s="16" t="s">
        <v>179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</row>
    <row r="262" spans="1:36" ht="12.75">
      <c r="A262" s="16" t="s">
        <v>180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</row>
    <row r="263" spans="1:36" ht="26.25" customHeight="1">
      <c r="A263" s="51" t="s">
        <v>17</v>
      </c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2">
        <v>30.176</v>
      </c>
      <c r="R263" s="52"/>
      <c r="S263" s="17" t="s">
        <v>181</v>
      </c>
      <c r="T263" s="17"/>
      <c r="U263" s="17"/>
      <c r="V263" s="17"/>
      <c r="W263" s="17"/>
      <c r="X263" s="17"/>
      <c r="Y263" s="17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</row>
    <row r="265" spans="1:26" ht="12.75">
      <c r="A265" s="31" t="s">
        <v>75</v>
      </c>
      <c r="B265" s="31" t="s">
        <v>5</v>
      </c>
      <c r="C265" s="31"/>
      <c r="D265" s="31"/>
      <c r="E265" s="31"/>
      <c r="F265" s="42" t="s">
        <v>12</v>
      </c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4"/>
      <c r="X265" s="45" t="s">
        <v>85</v>
      </c>
      <c r="Y265" s="46"/>
      <c r="Z265" s="47"/>
    </row>
    <row r="266" spans="1:26" ht="98.25" customHeight="1">
      <c r="A266" s="31"/>
      <c r="B266" s="31"/>
      <c r="C266" s="31"/>
      <c r="D266" s="31"/>
      <c r="E266" s="31"/>
      <c r="F266" s="38" t="s">
        <v>6</v>
      </c>
      <c r="G266" s="38"/>
      <c r="H266" s="38" t="s">
        <v>7</v>
      </c>
      <c r="I266" s="38"/>
      <c r="J266" s="40" t="s">
        <v>8</v>
      </c>
      <c r="K266" s="41"/>
      <c r="L266" s="40" t="s">
        <v>256</v>
      </c>
      <c r="M266" s="41"/>
      <c r="N266" s="38" t="s">
        <v>218</v>
      </c>
      <c r="O266" s="38"/>
      <c r="P266" s="38" t="s">
        <v>257</v>
      </c>
      <c r="Q266" s="38"/>
      <c r="R266" s="38" t="s">
        <v>9</v>
      </c>
      <c r="S266" s="38"/>
      <c r="T266" s="38" t="s">
        <v>10</v>
      </c>
      <c r="U266" s="38"/>
      <c r="V266" s="38" t="s">
        <v>11</v>
      </c>
      <c r="W266" s="38"/>
      <c r="X266" s="48"/>
      <c r="Y266" s="49"/>
      <c r="Z266" s="50"/>
    </row>
    <row r="267" spans="1:26" ht="12.75">
      <c r="A267" s="5">
        <v>1</v>
      </c>
      <c r="B267" s="32">
        <v>2</v>
      </c>
      <c r="C267" s="39"/>
      <c r="D267" s="39"/>
      <c r="E267" s="39"/>
      <c r="F267" s="32">
        <v>3</v>
      </c>
      <c r="G267" s="33"/>
      <c r="H267" s="32">
        <v>4</v>
      </c>
      <c r="I267" s="33"/>
      <c r="J267" s="32">
        <v>5</v>
      </c>
      <c r="K267" s="33"/>
      <c r="L267" s="32">
        <v>6</v>
      </c>
      <c r="M267" s="33"/>
      <c r="N267" s="32">
        <v>7</v>
      </c>
      <c r="O267" s="33"/>
      <c r="P267" s="32">
        <v>8</v>
      </c>
      <c r="Q267" s="33"/>
      <c r="R267" s="32">
        <v>9</v>
      </c>
      <c r="S267" s="33"/>
      <c r="T267" s="32">
        <v>10</v>
      </c>
      <c r="U267" s="33"/>
      <c r="V267" s="34">
        <v>11</v>
      </c>
      <c r="W267" s="34"/>
      <c r="X267" s="34">
        <v>12</v>
      </c>
      <c r="Y267" s="34"/>
      <c r="Z267" s="34"/>
    </row>
    <row r="268" spans="1:26" ht="35.25" customHeight="1">
      <c r="A268" s="3">
        <v>1</v>
      </c>
      <c r="B268" s="35" t="s">
        <v>258</v>
      </c>
      <c r="C268" s="36"/>
      <c r="D268" s="36"/>
      <c r="E268" s="37"/>
      <c r="F268" s="28">
        <f>U50*Q263</f>
        <v>49513.77202041816</v>
      </c>
      <c r="G268" s="29"/>
      <c r="H268" s="28">
        <f>U112/25.4*Q263</f>
        <v>38646.114175697636</v>
      </c>
      <c r="I268" s="29"/>
      <c r="J268" s="28">
        <f>U213/305*Q263</f>
        <v>9312.672655319604</v>
      </c>
      <c r="K268" s="29"/>
      <c r="L268" s="28">
        <f>X247/305*Q263</f>
        <v>14382.612131278685</v>
      </c>
      <c r="M268" s="29"/>
      <c r="N268" s="28">
        <f>(L256+L258)/305*Q263</f>
        <v>3213.4522132372563</v>
      </c>
      <c r="O268" s="29"/>
      <c r="P268" s="28">
        <v>16762.27</v>
      </c>
      <c r="Q268" s="29"/>
      <c r="R268" s="26">
        <f>F268+H268+J268+L268+N268+P268</f>
        <v>131830.89319595133</v>
      </c>
      <c r="S268" s="27"/>
      <c r="T268" s="28">
        <f>R268*S13</f>
        <v>30848.429007852614</v>
      </c>
      <c r="U268" s="29"/>
      <c r="V268" s="30">
        <f>(R268+T268)*S14</f>
        <v>22775.105108532556</v>
      </c>
      <c r="W268" s="30"/>
      <c r="X268" s="30">
        <f>R268+T268+V268</f>
        <v>185454.4273123365</v>
      </c>
      <c r="Y268" s="31"/>
      <c r="Z268" s="31"/>
    </row>
  </sheetData>
  <mergeCells count="1439">
    <mergeCell ref="A1:W1"/>
    <mergeCell ref="A2:W2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9:W19"/>
    <mergeCell ref="A20:W20"/>
    <mergeCell ref="A21:W21"/>
    <mergeCell ref="A22:W22"/>
    <mergeCell ref="A24:A26"/>
    <mergeCell ref="B24:J26"/>
    <mergeCell ref="K24:N26"/>
    <mergeCell ref="O24:Q26"/>
    <mergeCell ref="R24:W24"/>
    <mergeCell ref="R25:T26"/>
    <mergeCell ref="U25:W26"/>
    <mergeCell ref="B27:J27"/>
    <mergeCell ref="K27:N27"/>
    <mergeCell ref="O27:Q27"/>
    <mergeCell ref="R27:T27"/>
    <mergeCell ref="U27:W27"/>
    <mergeCell ref="A28:A45"/>
    <mergeCell ref="B28:J28"/>
    <mergeCell ref="K28:N28"/>
    <mergeCell ref="O28:Q28"/>
    <mergeCell ref="B30:J30"/>
    <mergeCell ref="K30:N30"/>
    <mergeCell ref="O30:Q30"/>
    <mergeCell ref="B32:J32"/>
    <mergeCell ref="K32:N32"/>
    <mergeCell ref="O32:Q32"/>
    <mergeCell ref="R28:T28"/>
    <mergeCell ref="U28:W28"/>
    <mergeCell ref="B29:J29"/>
    <mergeCell ref="K29:N29"/>
    <mergeCell ref="O29:Q29"/>
    <mergeCell ref="R29:T29"/>
    <mergeCell ref="U29:W29"/>
    <mergeCell ref="R30:T30"/>
    <mergeCell ref="U30:W30"/>
    <mergeCell ref="B31:J31"/>
    <mergeCell ref="K31:N31"/>
    <mergeCell ref="O31:Q31"/>
    <mergeCell ref="R31:T31"/>
    <mergeCell ref="U31:W31"/>
    <mergeCell ref="R32:T32"/>
    <mergeCell ref="U32:W32"/>
    <mergeCell ref="B33:J33"/>
    <mergeCell ref="K33:N33"/>
    <mergeCell ref="O33:Q33"/>
    <mergeCell ref="R33:T33"/>
    <mergeCell ref="U33:W33"/>
    <mergeCell ref="U34:W34"/>
    <mergeCell ref="B35:J35"/>
    <mergeCell ref="K35:N35"/>
    <mergeCell ref="O35:Q35"/>
    <mergeCell ref="R35:T35"/>
    <mergeCell ref="U35:W35"/>
    <mergeCell ref="B34:J34"/>
    <mergeCell ref="K34:N34"/>
    <mergeCell ref="O34:Q34"/>
    <mergeCell ref="R34:T34"/>
    <mergeCell ref="U36:W36"/>
    <mergeCell ref="B37:J37"/>
    <mergeCell ref="K37:N37"/>
    <mergeCell ref="O37:Q37"/>
    <mergeCell ref="R37:T37"/>
    <mergeCell ref="U37:W37"/>
    <mergeCell ref="B36:J36"/>
    <mergeCell ref="K36:N36"/>
    <mergeCell ref="O36:Q36"/>
    <mergeCell ref="R36:T36"/>
    <mergeCell ref="U38:W38"/>
    <mergeCell ref="B39:J39"/>
    <mergeCell ref="K39:N39"/>
    <mergeCell ref="O39:Q39"/>
    <mergeCell ref="R39:T39"/>
    <mergeCell ref="U39:W39"/>
    <mergeCell ref="B38:J38"/>
    <mergeCell ref="K38:N38"/>
    <mergeCell ref="O38:Q38"/>
    <mergeCell ref="R38:T38"/>
    <mergeCell ref="U40:W40"/>
    <mergeCell ref="B41:J41"/>
    <mergeCell ref="K41:N41"/>
    <mergeCell ref="O41:Q41"/>
    <mergeCell ref="R41:T41"/>
    <mergeCell ref="U41:W41"/>
    <mergeCell ref="B40:J40"/>
    <mergeCell ref="K40:N40"/>
    <mergeCell ref="O40:Q40"/>
    <mergeCell ref="R40:T40"/>
    <mergeCell ref="U42:W42"/>
    <mergeCell ref="B43:J43"/>
    <mergeCell ref="K43:N43"/>
    <mergeCell ref="O43:Q43"/>
    <mergeCell ref="R43:T43"/>
    <mergeCell ref="U43:W43"/>
    <mergeCell ref="B42:J42"/>
    <mergeCell ref="K42:N42"/>
    <mergeCell ref="O42:Q42"/>
    <mergeCell ref="R42:T42"/>
    <mergeCell ref="U44:W44"/>
    <mergeCell ref="B45:J45"/>
    <mergeCell ref="K45:N45"/>
    <mergeCell ref="O45:Q45"/>
    <mergeCell ref="R45:T45"/>
    <mergeCell ref="U45:W45"/>
    <mergeCell ref="B44:J44"/>
    <mergeCell ref="K44:N44"/>
    <mergeCell ref="O44:Q44"/>
    <mergeCell ref="R44:T44"/>
    <mergeCell ref="U46:W46"/>
    <mergeCell ref="B47:J47"/>
    <mergeCell ref="K47:N47"/>
    <mergeCell ref="O47:Q47"/>
    <mergeCell ref="R47:T47"/>
    <mergeCell ref="U47:W47"/>
    <mergeCell ref="B46:J46"/>
    <mergeCell ref="K46:N46"/>
    <mergeCell ref="O46:Q46"/>
    <mergeCell ref="R46:T46"/>
    <mergeCell ref="U48:W48"/>
    <mergeCell ref="B49:J49"/>
    <mergeCell ref="K49:N49"/>
    <mergeCell ref="O49:Q49"/>
    <mergeCell ref="R49:T49"/>
    <mergeCell ref="U49:W49"/>
    <mergeCell ref="B48:J48"/>
    <mergeCell ref="K48:N48"/>
    <mergeCell ref="O48:Q48"/>
    <mergeCell ref="R48:T48"/>
    <mergeCell ref="R58:T58"/>
    <mergeCell ref="U58:W58"/>
    <mergeCell ref="U50:W50"/>
    <mergeCell ref="A17:W17"/>
    <mergeCell ref="A52:W52"/>
    <mergeCell ref="A53:W53"/>
    <mergeCell ref="B50:J50"/>
    <mergeCell ref="K50:N50"/>
    <mergeCell ref="O50:Q50"/>
    <mergeCell ref="R50:T50"/>
    <mergeCell ref="M59:N59"/>
    <mergeCell ref="O59:Q59"/>
    <mergeCell ref="A54:W54"/>
    <mergeCell ref="A55:W55"/>
    <mergeCell ref="A57:A58"/>
    <mergeCell ref="B57:J58"/>
    <mergeCell ref="K57:L58"/>
    <mergeCell ref="M57:N58"/>
    <mergeCell ref="O57:Q58"/>
    <mergeCell ref="R57:W57"/>
    <mergeCell ref="R59:T59"/>
    <mergeCell ref="U59:W59"/>
    <mergeCell ref="B60:J60"/>
    <mergeCell ref="K60:L60"/>
    <mergeCell ref="M60:N60"/>
    <mergeCell ref="O60:Q60"/>
    <mergeCell ref="R60:T60"/>
    <mergeCell ref="U60:W60"/>
    <mergeCell ref="B59:J59"/>
    <mergeCell ref="K59:L59"/>
    <mergeCell ref="B61:J61"/>
    <mergeCell ref="K61:L61"/>
    <mergeCell ref="M61:N61"/>
    <mergeCell ref="O61:Q61"/>
    <mergeCell ref="R63:T63"/>
    <mergeCell ref="U63:W63"/>
    <mergeCell ref="B62:J62"/>
    <mergeCell ref="K62:L62"/>
    <mergeCell ref="M62:N62"/>
    <mergeCell ref="O62:Q62"/>
    <mergeCell ref="R61:T61"/>
    <mergeCell ref="U61:W61"/>
    <mergeCell ref="R62:T62"/>
    <mergeCell ref="U62:W62"/>
    <mergeCell ref="R64:T64"/>
    <mergeCell ref="U64:W64"/>
    <mergeCell ref="B63:J63"/>
    <mergeCell ref="K63:L63"/>
    <mergeCell ref="B64:J64"/>
    <mergeCell ref="K64:L64"/>
    <mergeCell ref="M64:N64"/>
    <mergeCell ref="O64:Q64"/>
    <mergeCell ref="M63:N63"/>
    <mergeCell ref="O63:Q63"/>
    <mergeCell ref="B65:J65"/>
    <mergeCell ref="K65:L65"/>
    <mergeCell ref="M65:N65"/>
    <mergeCell ref="O65:Q65"/>
    <mergeCell ref="R67:T67"/>
    <mergeCell ref="U67:W67"/>
    <mergeCell ref="B66:J66"/>
    <mergeCell ref="K66:L66"/>
    <mergeCell ref="M66:N66"/>
    <mergeCell ref="O66:Q66"/>
    <mergeCell ref="R65:T65"/>
    <mergeCell ref="U65:W65"/>
    <mergeCell ref="R66:T66"/>
    <mergeCell ref="U66:W66"/>
    <mergeCell ref="R68:T68"/>
    <mergeCell ref="U68:W68"/>
    <mergeCell ref="B67:J67"/>
    <mergeCell ref="K67:L67"/>
    <mergeCell ref="B68:J68"/>
    <mergeCell ref="K68:L68"/>
    <mergeCell ref="M68:N68"/>
    <mergeCell ref="O68:Q68"/>
    <mergeCell ref="M67:N67"/>
    <mergeCell ref="O67:Q67"/>
    <mergeCell ref="B69:J69"/>
    <mergeCell ref="K69:L69"/>
    <mergeCell ref="M69:N69"/>
    <mergeCell ref="O69:Q69"/>
    <mergeCell ref="R71:T71"/>
    <mergeCell ref="U71:W71"/>
    <mergeCell ref="B70:J70"/>
    <mergeCell ref="K70:L70"/>
    <mergeCell ref="M70:N70"/>
    <mergeCell ref="O70:Q70"/>
    <mergeCell ref="R69:T69"/>
    <mergeCell ref="U69:W69"/>
    <mergeCell ref="R70:T70"/>
    <mergeCell ref="U70:W70"/>
    <mergeCell ref="R72:T72"/>
    <mergeCell ref="U72:W72"/>
    <mergeCell ref="B71:J71"/>
    <mergeCell ref="K71:L71"/>
    <mergeCell ref="B72:J72"/>
    <mergeCell ref="K72:L72"/>
    <mergeCell ref="M72:N72"/>
    <mergeCell ref="O72:Q72"/>
    <mergeCell ref="M71:N71"/>
    <mergeCell ref="O71:Q71"/>
    <mergeCell ref="B73:J73"/>
    <mergeCell ref="K73:L73"/>
    <mergeCell ref="M73:N73"/>
    <mergeCell ref="O73:Q73"/>
    <mergeCell ref="R75:T75"/>
    <mergeCell ref="U75:W75"/>
    <mergeCell ref="B74:J74"/>
    <mergeCell ref="K74:L74"/>
    <mergeCell ref="M74:N74"/>
    <mergeCell ref="O74:Q74"/>
    <mergeCell ref="R73:T73"/>
    <mergeCell ref="U73:W73"/>
    <mergeCell ref="R74:T74"/>
    <mergeCell ref="U74:W74"/>
    <mergeCell ref="R76:T76"/>
    <mergeCell ref="U76:W76"/>
    <mergeCell ref="B75:J75"/>
    <mergeCell ref="K75:L75"/>
    <mergeCell ref="B76:J76"/>
    <mergeCell ref="K76:L76"/>
    <mergeCell ref="M76:N76"/>
    <mergeCell ref="O76:Q76"/>
    <mergeCell ref="M75:N75"/>
    <mergeCell ref="O75:Q75"/>
    <mergeCell ref="B77:J77"/>
    <mergeCell ref="K77:L77"/>
    <mergeCell ref="M77:N77"/>
    <mergeCell ref="O77:Q77"/>
    <mergeCell ref="R79:T79"/>
    <mergeCell ref="U79:W79"/>
    <mergeCell ref="B78:J78"/>
    <mergeCell ref="K78:L78"/>
    <mergeCell ref="M78:N78"/>
    <mergeCell ref="O78:Q78"/>
    <mergeCell ref="R77:T77"/>
    <mergeCell ref="U77:W77"/>
    <mergeCell ref="R78:T78"/>
    <mergeCell ref="U78:W78"/>
    <mergeCell ref="R80:T80"/>
    <mergeCell ref="U80:W80"/>
    <mergeCell ref="B79:J79"/>
    <mergeCell ref="K79:L79"/>
    <mergeCell ref="B80:J80"/>
    <mergeCell ref="K80:L80"/>
    <mergeCell ref="M80:N80"/>
    <mergeCell ref="O80:Q80"/>
    <mergeCell ref="M79:N79"/>
    <mergeCell ref="O79:Q79"/>
    <mergeCell ref="B81:J81"/>
    <mergeCell ref="K81:L81"/>
    <mergeCell ref="M81:N81"/>
    <mergeCell ref="O81:Q81"/>
    <mergeCell ref="R83:T83"/>
    <mergeCell ref="U83:W83"/>
    <mergeCell ref="B82:J82"/>
    <mergeCell ref="K82:L82"/>
    <mergeCell ref="M82:N82"/>
    <mergeCell ref="O82:Q82"/>
    <mergeCell ref="R81:T81"/>
    <mergeCell ref="U81:W81"/>
    <mergeCell ref="R82:T82"/>
    <mergeCell ref="U82:W82"/>
    <mergeCell ref="R84:T84"/>
    <mergeCell ref="U84:W84"/>
    <mergeCell ref="B83:J83"/>
    <mergeCell ref="K83:L83"/>
    <mergeCell ref="B84:J84"/>
    <mergeCell ref="K84:L84"/>
    <mergeCell ref="M84:N84"/>
    <mergeCell ref="O84:Q84"/>
    <mergeCell ref="M83:N83"/>
    <mergeCell ref="O83:Q83"/>
    <mergeCell ref="B85:J85"/>
    <mergeCell ref="K85:L85"/>
    <mergeCell ref="M85:N85"/>
    <mergeCell ref="O85:Q85"/>
    <mergeCell ref="R87:T87"/>
    <mergeCell ref="U87:W87"/>
    <mergeCell ref="B86:J86"/>
    <mergeCell ref="K86:L86"/>
    <mergeCell ref="M86:N86"/>
    <mergeCell ref="O86:Q86"/>
    <mergeCell ref="R85:T85"/>
    <mergeCell ref="U85:W85"/>
    <mergeCell ref="R86:T86"/>
    <mergeCell ref="U86:W86"/>
    <mergeCell ref="R88:T88"/>
    <mergeCell ref="U88:W88"/>
    <mergeCell ref="B87:J87"/>
    <mergeCell ref="K87:L87"/>
    <mergeCell ref="B88:J88"/>
    <mergeCell ref="K88:L88"/>
    <mergeCell ref="M88:N88"/>
    <mergeCell ref="O88:Q88"/>
    <mergeCell ref="M87:N87"/>
    <mergeCell ref="O87:Q87"/>
    <mergeCell ref="B89:J89"/>
    <mergeCell ref="K89:L89"/>
    <mergeCell ref="M89:N89"/>
    <mergeCell ref="O89:Q89"/>
    <mergeCell ref="R91:T91"/>
    <mergeCell ref="U91:W91"/>
    <mergeCell ref="B90:J90"/>
    <mergeCell ref="K90:L90"/>
    <mergeCell ref="M90:N90"/>
    <mergeCell ref="O90:Q90"/>
    <mergeCell ref="R89:T89"/>
    <mergeCell ref="U89:W89"/>
    <mergeCell ref="R90:T90"/>
    <mergeCell ref="U90:W90"/>
    <mergeCell ref="R92:T92"/>
    <mergeCell ref="U92:W92"/>
    <mergeCell ref="B91:J91"/>
    <mergeCell ref="K91:L91"/>
    <mergeCell ref="B92:J92"/>
    <mergeCell ref="K92:L92"/>
    <mergeCell ref="M92:N92"/>
    <mergeCell ref="O92:Q92"/>
    <mergeCell ref="M91:N91"/>
    <mergeCell ref="O91:Q91"/>
    <mergeCell ref="B93:J93"/>
    <mergeCell ref="K93:L93"/>
    <mergeCell ref="M93:N93"/>
    <mergeCell ref="O93:Q93"/>
    <mergeCell ref="R95:T95"/>
    <mergeCell ref="U95:W95"/>
    <mergeCell ref="B94:J94"/>
    <mergeCell ref="K94:L94"/>
    <mergeCell ref="M94:N94"/>
    <mergeCell ref="O94:Q94"/>
    <mergeCell ref="R93:T93"/>
    <mergeCell ref="U93:W93"/>
    <mergeCell ref="R94:T94"/>
    <mergeCell ref="U94:W94"/>
    <mergeCell ref="R96:T96"/>
    <mergeCell ref="U96:W96"/>
    <mergeCell ref="B95:J95"/>
    <mergeCell ref="K95:L95"/>
    <mergeCell ref="B96:J96"/>
    <mergeCell ref="K96:L96"/>
    <mergeCell ref="M96:N96"/>
    <mergeCell ref="O96:Q96"/>
    <mergeCell ref="M95:N95"/>
    <mergeCell ref="O95:Q95"/>
    <mergeCell ref="B97:J97"/>
    <mergeCell ref="K97:L97"/>
    <mergeCell ref="M97:N97"/>
    <mergeCell ref="O97:Q97"/>
    <mergeCell ref="R99:T99"/>
    <mergeCell ref="U99:W99"/>
    <mergeCell ref="B98:J98"/>
    <mergeCell ref="K98:L98"/>
    <mergeCell ref="M98:N98"/>
    <mergeCell ref="O98:Q98"/>
    <mergeCell ref="R97:T97"/>
    <mergeCell ref="U97:W97"/>
    <mergeCell ref="R98:T98"/>
    <mergeCell ref="U98:W98"/>
    <mergeCell ref="R100:T100"/>
    <mergeCell ref="U100:W100"/>
    <mergeCell ref="B99:J99"/>
    <mergeCell ref="K99:L99"/>
    <mergeCell ref="B100:J100"/>
    <mergeCell ref="K100:L100"/>
    <mergeCell ref="M100:N100"/>
    <mergeCell ref="O100:Q100"/>
    <mergeCell ref="M99:N99"/>
    <mergeCell ref="O99:Q99"/>
    <mergeCell ref="B101:J101"/>
    <mergeCell ref="K101:L101"/>
    <mergeCell ref="M101:N101"/>
    <mergeCell ref="O101:Q101"/>
    <mergeCell ref="R103:T103"/>
    <mergeCell ref="U103:W103"/>
    <mergeCell ref="B102:J102"/>
    <mergeCell ref="K102:L102"/>
    <mergeCell ref="M102:N102"/>
    <mergeCell ref="O102:Q102"/>
    <mergeCell ref="R101:T101"/>
    <mergeCell ref="U101:W101"/>
    <mergeCell ref="R102:T102"/>
    <mergeCell ref="U102:W102"/>
    <mergeCell ref="R104:T104"/>
    <mergeCell ref="U104:W104"/>
    <mergeCell ref="B103:J103"/>
    <mergeCell ref="K103:L103"/>
    <mergeCell ref="B104:J104"/>
    <mergeCell ref="K104:L104"/>
    <mergeCell ref="M104:N104"/>
    <mergeCell ref="O104:Q104"/>
    <mergeCell ref="M103:N103"/>
    <mergeCell ref="O103:Q103"/>
    <mergeCell ref="B105:J105"/>
    <mergeCell ref="K105:L105"/>
    <mergeCell ref="M105:N105"/>
    <mergeCell ref="O105:Q105"/>
    <mergeCell ref="R107:T107"/>
    <mergeCell ref="U107:W107"/>
    <mergeCell ref="B106:J106"/>
    <mergeCell ref="K106:L106"/>
    <mergeCell ref="M106:N106"/>
    <mergeCell ref="O106:Q106"/>
    <mergeCell ref="R105:T105"/>
    <mergeCell ref="U105:W105"/>
    <mergeCell ref="R106:T106"/>
    <mergeCell ref="U106:W106"/>
    <mergeCell ref="R108:T108"/>
    <mergeCell ref="U108:W108"/>
    <mergeCell ref="B107:J107"/>
    <mergeCell ref="K107:L107"/>
    <mergeCell ref="B108:J108"/>
    <mergeCell ref="K108:L108"/>
    <mergeCell ref="M108:N108"/>
    <mergeCell ref="O108:Q108"/>
    <mergeCell ref="M107:N107"/>
    <mergeCell ref="O107:Q107"/>
    <mergeCell ref="B109:J109"/>
    <mergeCell ref="K109:L109"/>
    <mergeCell ref="M109:N109"/>
    <mergeCell ref="O109:Q109"/>
    <mergeCell ref="R111:T111"/>
    <mergeCell ref="U111:W111"/>
    <mergeCell ref="B110:J110"/>
    <mergeCell ref="K110:L110"/>
    <mergeCell ref="M110:N110"/>
    <mergeCell ref="O110:Q110"/>
    <mergeCell ref="R109:T109"/>
    <mergeCell ref="U109:W109"/>
    <mergeCell ref="R110:T110"/>
    <mergeCell ref="U110:W110"/>
    <mergeCell ref="R112:T112"/>
    <mergeCell ref="U112:W112"/>
    <mergeCell ref="B111:J111"/>
    <mergeCell ref="K111:L111"/>
    <mergeCell ref="B112:J112"/>
    <mergeCell ref="K112:L112"/>
    <mergeCell ref="M112:N112"/>
    <mergeCell ref="O112:Q112"/>
    <mergeCell ref="M111:N111"/>
    <mergeCell ref="O111:Q111"/>
    <mergeCell ref="A114:W114"/>
    <mergeCell ref="A115:W115"/>
    <mergeCell ref="A116:W116"/>
    <mergeCell ref="A117:W117"/>
    <mergeCell ref="A119:A120"/>
    <mergeCell ref="B119:I120"/>
    <mergeCell ref="J119:K120"/>
    <mergeCell ref="L119:M120"/>
    <mergeCell ref="N119:O120"/>
    <mergeCell ref="P119:Q120"/>
    <mergeCell ref="R119:W119"/>
    <mergeCell ref="R120:T120"/>
    <mergeCell ref="U120:W120"/>
    <mergeCell ref="B121:I121"/>
    <mergeCell ref="J121:K121"/>
    <mergeCell ref="L121:M121"/>
    <mergeCell ref="N121:O121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3:I123"/>
    <mergeCell ref="J123:K123"/>
    <mergeCell ref="L123:M123"/>
    <mergeCell ref="N123:O123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5:I125"/>
    <mergeCell ref="J125:K125"/>
    <mergeCell ref="L125:M125"/>
    <mergeCell ref="N125:O125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7:I127"/>
    <mergeCell ref="J127:K127"/>
    <mergeCell ref="L127:M127"/>
    <mergeCell ref="N127:O127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9:I129"/>
    <mergeCell ref="J129:K129"/>
    <mergeCell ref="L129:M129"/>
    <mergeCell ref="N129:O129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31:I131"/>
    <mergeCell ref="J131:K131"/>
    <mergeCell ref="L131:M131"/>
    <mergeCell ref="N131:O131"/>
    <mergeCell ref="P131:Q131"/>
    <mergeCell ref="R131:T131"/>
    <mergeCell ref="U131:W131"/>
    <mergeCell ref="B132:I132"/>
    <mergeCell ref="J132:K132"/>
    <mergeCell ref="L132:M132"/>
    <mergeCell ref="N132:O132"/>
    <mergeCell ref="P132:Q132"/>
    <mergeCell ref="R132:T132"/>
    <mergeCell ref="U132:W132"/>
    <mergeCell ref="B133:I133"/>
    <mergeCell ref="J133:K133"/>
    <mergeCell ref="L133:M133"/>
    <mergeCell ref="N133:O133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5:I135"/>
    <mergeCell ref="J135:K135"/>
    <mergeCell ref="L135:M135"/>
    <mergeCell ref="N135:O135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7:I137"/>
    <mergeCell ref="J137:K137"/>
    <mergeCell ref="L137:M137"/>
    <mergeCell ref="N137:O137"/>
    <mergeCell ref="P137:Q137"/>
    <mergeCell ref="R137:T137"/>
    <mergeCell ref="U137:W137"/>
    <mergeCell ref="B138:I138"/>
    <mergeCell ref="J138:K138"/>
    <mergeCell ref="L138:M138"/>
    <mergeCell ref="N138:O138"/>
    <mergeCell ref="P138:Q138"/>
    <mergeCell ref="R138:T138"/>
    <mergeCell ref="U138:W138"/>
    <mergeCell ref="B139:I139"/>
    <mergeCell ref="J139:K139"/>
    <mergeCell ref="L139:M139"/>
    <mergeCell ref="N139:O139"/>
    <mergeCell ref="P139:Q139"/>
    <mergeCell ref="R139:T139"/>
    <mergeCell ref="U139:W139"/>
    <mergeCell ref="B140:I140"/>
    <mergeCell ref="J140:K140"/>
    <mergeCell ref="L140:M140"/>
    <mergeCell ref="N140:O140"/>
    <mergeCell ref="P140:Q140"/>
    <mergeCell ref="R140:T140"/>
    <mergeCell ref="U140:W140"/>
    <mergeCell ref="B141:I141"/>
    <mergeCell ref="J141:K141"/>
    <mergeCell ref="L141:M141"/>
    <mergeCell ref="N141:O141"/>
    <mergeCell ref="P141:Q141"/>
    <mergeCell ref="R141:T141"/>
    <mergeCell ref="U141:W141"/>
    <mergeCell ref="B142:I142"/>
    <mergeCell ref="J142:K142"/>
    <mergeCell ref="L142:M142"/>
    <mergeCell ref="N142:O142"/>
    <mergeCell ref="P142:Q142"/>
    <mergeCell ref="R142:T142"/>
    <mergeCell ref="U142:W142"/>
    <mergeCell ref="B143:I143"/>
    <mergeCell ref="J143:K143"/>
    <mergeCell ref="L143:M143"/>
    <mergeCell ref="N143:O143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5:I145"/>
    <mergeCell ref="J145:K145"/>
    <mergeCell ref="L145:M145"/>
    <mergeCell ref="N145:O145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7:I147"/>
    <mergeCell ref="J147:K147"/>
    <mergeCell ref="L147:M147"/>
    <mergeCell ref="N147:O147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9:I149"/>
    <mergeCell ref="J149:K149"/>
    <mergeCell ref="L149:M149"/>
    <mergeCell ref="N149:O149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51:I151"/>
    <mergeCell ref="J151:K151"/>
    <mergeCell ref="L151:M151"/>
    <mergeCell ref="N151:O151"/>
    <mergeCell ref="P151:Q151"/>
    <mergeCell ref="R151:T151"/>
    <mergeCell ref="U151:W151"/>
    <mergeCell ref="B152:I152"/>
    <mergeCell ref="J152:K152"/>
    <mergeCell ref="L152:M152"/>
    <mergeCell ref="N152:O152"/>
    <mergeCell ref="P152:Q152"/>
    <mergeCell ref="R152:T152"/>
    <mergeCell ref="U152:W152"/>
    <mergeCell ref="B153:I153"/>
    <mergeCell ref="J153:K153"/>
    <mergeCell ref="L153:M153"/>
    <mergeCell ref="N153:O153"/>
    <mergeCell ref="P153:Q153"/>
    <mergeCell ref="R153:T153"/>
    <mergeCell ref="U153:W153"/>
    <mergeCell ref="B154:I154"/>
    <mergeCell ref="J154:K154"/>
    <mergeCell ref="L154:M154"/>
    <mergeCell ref="N154:O154"/>
    <mergeCell ref="P154:Q154"/>
    <mergeCell ref="R154:T154"/>
    <mergeCell ref="U154:W154"/>
    <mergeCell ref="B155:I155"/>
    <mergeCell ref="J155:K155"/>
    <mergeCell ref="L155:M155"/>
    <mergeCell ref="N155:O155"/>
    <mergeCell ref="P155:Q155"/>
    <mergeCell ref="R155:T155"/>
    <mergeCell ref="U155:W155"/>
    <mergeCell ref="B156:I156"/>
    <mergeCell ref="J156:K156"/>
    <mergeCell ref="L156:M156"/>
    <mergeCell ref="N156:O156"/>
    <mergeCell ref="P156:Q156"/>
    <mergeCell ref="R156:T156"/>
    <mergeCell ref="U156:W156"/>
    <mergeCell ref="B157:I157"/>
    <mergeCell ref="J157:K157"/>
    <mergeCell ref="L157:M157"/>
    <mergeCell ref="N157:O157"/>
    <mergeCell ref="P157:Q157"/>
    <mergeCell ref="R157:T157"/>
    <mergeCell ref="U157:W157"/>
    <mergeCell ref="B158:I158"/>
    <mergeCell ref="J158:K158"/>
    <mergeCell ref="L158:M158"/>
    <mergeCell ref="N158:O158"/>
    <mergeCell ref="P158:Q158"/>
    <mergeCell ref="R158:T158"/>
    <mergeCell ref="U158:W158"/>
    <mergeCell ref="B159:I159"/>
    <mergeCell ref="J159:K159"/>
    <mergeCell ref="L159:M159"/>
    <mergeCell ref="N159:O159"/>
    <mergeCell ref="P159:Q159"/>
    <mergeCell ref="R159:T159"/>
    <mergeCell ref="U159:W159"/>
    <mergeCell ref="B160:I160"/>
    <mergeCell ref="J160:K160"/>
    <mergeCell ref="L160:M160"/>
    <mergeCell ref="N160:O160"/>
    <mergeCell ref="P160:Q160"/>
    <mergeCell ref="R160:T160"/>
    <mergeCell ref="U160:W160"/>
    <mergeCell ref="B161:I161"/>
    <mergeCell ref="J161:K161"/>
    <mergeCell ref="L161:M161"/>
    <mergeCell ref="N161:O161"/>
    <mergeCell ref="P161:Q161"/>
    <mergeCell ref="R161:T161"/>
    <mergeCell ref="U161:W161"/>
    <mergeCell ref="B162:I162"/>
    <mergeCell ref="J162:K162"/>
    <mergeCell ref="L162:M162"/>
    <mergeCell ref="N162:O162"/>
    <mergeCell ref="P162:Q162"/>
    <mergeCell ref="R162:T162"/>
    <mergeCell ref="U162:W162"/>
    <mergeCell ref="B163:I163"/>
    <mergeCell ref="J163:K163"/>
    <mergeCell ref="L163:M163"/>
    <mergeCell ref="N163:O163"/>
    <mergeCell ref="P163:Q163"/>
    <mergeCell ref="R163:T163"/>
    <mergeCell ref="U163:W163"/>
    <mergeCell ref="B164:I164"/>
    <mergeCell ref="J164:K164"/>
    <mergeCell ref="L164:M164"/>
    <mergeCell ref="N164:O164"/>
    <mergeCell ref="P164:Q164"/>
    <mergeCell ref="R164:T164"/>
    <mergeCell ref="U164:W164"/>
    <mergeCell ref="B165:I165"/>
    <mergeCell ref="J165:K165"/>
    <mergeCell ref="L165:M165"/>
    <mergeCell ref="N165:O165"/>
    <mergeCell ref="P165:Q165"/>
    <mergeCell ref="R165:T165"/>
    <mergeCell ref="U165:W165"/>
    <mergeCell ref="B166:I166"/>
    <mergeCell ref="J166:K166"/>
    <mergeCell ref="L166:M166"/>
    <mergeCell ref="N166:O166"/>
    <mergeCell ref="P166:Q166"/>
    <mergeCell ref="R166:T166"/>
    <mergeCell ref="U166:W166"/>
    <mergeCell ref="B167:I167"/>
    <mergeCell ref="J167:K167"/>
    <mergeCell ref="L167:M167"/>
    <mergeCell ref="N167:O167"/>
    <mergeCell ref="P167:Q167"/>
    <mergeCell ref="R167:T167"/>
    <mergeCell ref="U167:W167"/>
    <mergeCell ref="B168:I168"/>
    <mergeCell ref="J168:K168"/>
    <mergeCell ref="L168:M168"/>
    <mergeCell ref="N168:O168"/>
    <mergeCell ref="P168:Q168"/>
    <mergeCell ref="R168:T168"/>
    <mergeCell ref="U168:W168"/>
    <mergeCell ref="B169:I169"/>
    <mergeCell ref="J169:K169"/>
    <mergeCell ref="L169:M169"/>
    <mergeCell ref="N169:O169"/>
    <mergeCell ref="P169:Q169"/>
    <mergeCell ref="R169:T169"/>
    <mergeCell ref="U169:W169"/>
    <mergeCell ref="B170:I170"/>
    <mergeCell ref="J170:K170"/>
    <mergeCell ref="L170:M170"/>
    <mergeCell ref="N170:O170"/>
    <mergeCell ref="P170:Q170"/>
    <mergeCell ref="R170:T170"/>
    <mergeCell ref="U170:W170"/>
    <mergeCell ref="B171:I171"/>
    <mergeCell ref="J171:K171"/>
    <mergeCell ref="L171:M171"/>
    <mergeCell ref="N171:O171"/>
    <mergeCell ref="P171:Q171"/>
    <mergeCell ref="R171:T171"/>
    <mergeCell ref="U171:W171"/>
    <mergeCell ref="B172:I172"/>
    <mergeCell ref="J172:K172"/>
    <mergeCell ref="L172:M172"/>
    <mergeCell ref="N172:O172"/>
    <mergeCell ref="P172:Q172"/>
    <mergeCell ref="R172:T172"/>
    <mergeCell ref="U172:W172"/>
    <mergeCell ref="B173:I173"/>
    <mergeCell ref="J173:K173"/>
    <mergeCell ref="L173:M173"/>
    <mergeCell ref="N173:O173"/>
    <mergeCell ref="P173:Q173"/>
    <mergeCell ref="R173:T173"/>
    <mergeCell ref="U173:W173"/>
    <mergeCell ref="B174:I174"/>
    <mergeCell ref="J174:K174"/>
    <mergeCell ref="L174:M174"/>
    <mergeCell ref="N174:O174"/>
    <mergeCell ref="P174:Q174"/>
    <mergeCell ref="R174:T174"/>
    <mergeCell ref="U174:W174"/>
    <mergeCell ref="B175:I175"/>
    <mergeCell ref="J175:K175"/>
    <mergeCell ref="L175:M175"/>
    <mergeCell ref="N175:O175"/>
    <mergeCell ref="P175:Q175"/>
    <mergeCell ref="R175:T175"/>
    <mergeCell ref="U175:W175"/>
    <mergeCell ref="B176:I176"/>
    <mergeCell ref="J176:K176"/>
    <mergeCell ref="L176:M176"/>
    <mergeCell ref="N176:O176"/>
    <mergeCell ref="P176:Q176"/>
    <mergeCell ref="R176:T176"/>
    <mergeCell ref="U176:W176"/>
    <mergeCell ref="B177:I177"/>
    <mergeCell ref="J177:K177"/>
    <mergeCell ref="L177:M177"/>
    <mergeCell ref="N177:O177"/>
    <mergeCell ref="P177:Q177"/>
    <mergeCell ref="R177:T177"/>
    <mergeCell ref="U177:W177"/>
    <mergeCell ref="B178:I178"/>
    <mergeCell ref="J178:K178"/>
    <mergeCell ref="L178:M178"/>
    <mergeCell ref="N178:O178"/>
    <mergeCell ref="P178:Q178"/>
    <mergeCell ref="R178:T178"/>
    <mergeCell ref="U178:W178"/>
    <mergeCell ref="B179:I179"/>
    <mergeCell ref="J179:K179"/>
    <mergeCell ref="L179:M179"/>
    <mergeCell ref="N179:O179"/>
    <mergeCell ref="P179:Q179"/>
    <mergeCell ref="R179:T179"/>
    <mergeCell ref="U179:W179"/>
    <mergeCell ref="B180:I180"/>
    <mergeCell ref="J180:K180"/>
    <mergeCell ref="L180:M180"/>
    <mergeCell ref="N180:O180"/>
    <mergeCell ref="P180:Q180"/>
    <mergeCell ref="R180:T180"/>
    <mergeCell ref="U180:W180"/>
    <mergeCell ref="B181:I181"/>
    <mergeCell ref="J181:K181"/>
    <mergeCell ref="L181:M181"/>
    <mergeCell ref="N181:O181"/>
    <mergeCell ref="P181:Q181"/>
    <mergeCell ref="R181:T181"/>
    <mergeCell ref="U181:W181"/>
    <mergeCell ref="B182:I182"/>
    <mergeCell ref="J182:K182"/>
    <mergeCell ref="L182:M182"/>
    <mergeCell ref="N182:O182"/>
    <mergeCell ref="P182:Q182"/>
    <mergeCell ref="R182:T182"/>
    <mergeCell ref="U182:W182"/>
    <mergeCell ref="B183:I183"/>
    <mergeCell ref="J183:K183"/>
    <mergeCell ref="L183:M183"/>
    <mergeCell ref="N183:O183"/>
    <mergeCell ref="P183:Q183"/>
    <mergeCell ref="R183:T183"/>
    <mergeCell ref="U183:W183"/>
    <mergeCell ref="B184:I184"/>
    <mergeCell ref="J184:K184"/>
    <mergeCell ref="L184:M184"/>
    <mergeCell ref="N184:O184"/>
    <mergeCell ref="P184:Q184"/>
    <mergeCell ref="R184:T184"/>
    <mergeCell ref="U184:W184"/>
    <mergeCell ref="B185:I185"/>
    <mergeCell ref="J185:K185"/>
    <mergeCell ref="L185:M185"/>
    <mergeCell ref="N185:O185"/>
    <mergeCell ref="P185:Q185"/>
    <mergeCell ref="R185:T185"/>
    <mergeCell ref="U185:W185"/>
    <mergeCell ref="B186:I186"/>
    <mergeCell ref="J186:K186"/>
    <mergeCell ref="L186:M186"/>
    <mergeCell ref="N186:O186"/>
    <mergeCell ref="P186:Q186"/>
    <mergeCell ref="R186:T186"/>
    <mergeCell ref="U186:W186"/>
    <mergeCell ref="B187:I187"/>
    <mergeCell ref="J187:K187"/>
    <mergeCell ref="L187:M187"/>
    <mergeCell ref="N187:O187"/>
    <mergeCell ref="P187:Q187"/>
    <mergeCell ref="R187:T187"/>
    <mergeCell ref="U187:W187"/>
    <mergeCell ref="B188:I188"/>
    <mergeCell ref="J188:K188"/>
    <mergeCell ref="L188:M188"/>
    <mergeCell ref="N188:O188"/>
    <mergeCell ref="P188:Q188"/>
    <mergeCell ref="R188:T188"/>
    <mergeCell ref="U188:W188"/>
    <mergeCell ref="B189:I189"/>
    <mergeCell ref="J189:K189"/>
    <mergeCell ref="L189:M189"/>
    <mergeCell ref="N189:O189"/>
    <mergeCell ref="P189:Q189"/>
    <mergeCell ref="R189:T189"/>
    <mergeCell ref="U189:W189"/>
    <mergeCell ref="B190:I190"/>
    <mergeCell ref="J190:K190"/>
    <mergeCell ref="L190:M190"/>
    <mergeCell ref="N190:O190"/>
    <mergeCell ref="P190:Q190"/>
    <mergeCell ref="R190:T190"/>
    <mergeCell ref="U190:W190"/>
    <mergeCell ref="B191:I191"/>
    <mergeCell ref="J191:K191"/>
    <mergeCell ref="L191:M191"/>
    <mergeCell ref="N191:O191"/>
    <mergeCell ref="P191:Q191"/>
    <mergeCell ref="R191:T191"/>
    <mergeCell ref="U191:W191"/>
    <mergeCell ref="B192:I192"/>
    <mergeCell ref="J192:K192"/>
    <mergeCell ref="L192:M192"/>
    <mergeCell ref="N192:O192"/>
    <mergeCell ref="P192:Q192"/>
    <mergeCell ref="R192:T192"/>
    <mergeCell ref="U192:W192"/>
    <mergeCell ref="B193:I193"/>
    <mergeCell ref="J193:K193"/>
    <mergeCell ref="L193:M193"/>
    <mergeCell ref="N193:O193"/>
    <mergeCell ref="P193:Q193"/>
    <mergeCell ref="R193:T193"/>
    <mergeCell ref="U193:W193"/>
    <mergeCell ref="B194:I194"/>
    <mergeCell ref="J194:K194"/>
    <mergeCell ref="L194:M194"/>
    <mergeCell ref="N194:O194"/>
    <mergeCell ref="P194:Q194"/>
    <mergeCell ref="R194:T194"/>
    <mergeCell ref="U194:W194"/>
    <mergeCell ref="B195:I195"/>
    <mergeCell ref="J195:K195"/>
    <mergeCell ref="L195:M195"/>
    <mergeCell ref="N195:O195"/>
    <mergeCell ref="P195:Q195"/>
    <mergeCell ref="R195:T195"/>
    <mergeCell ref="U195:W195"/>
    <mergeCell ref="B196:I196"/>
    <mergeCell ref="J196:K196"/>
    <mergeCell ref="L196:M196"/>
    <mergeCell ref="N196:O196"/>
    <mergeCell ref="P196:Q196"/>
    <mergeCell ref="R196:T196"/>
    <mergeCell ref="U196:W196"/>
    <mergeCell ref="B197:I197"/>
    <mergeCell ref="J197:K197"/>
    <mergeCell ref="L197:M197"/>
    <mergeCell ref="N197:O197"/>
    <mergeCell ref="P197:Q197"/>
    <mergeCell ref="R197:T197"/>
    <mergeCell ref="U197:W197"/>
    <mergeCell ref="B198:I198"/>
    <mergeCell ref="J198:K198"/>
    <mergeCell ref="L198:M198"/>
    <mergeCell ref="N198:O198"/>
    <mergeCell ref="P198:Q198"/>
    <mergeCell ref="R198:T198"/>
    <mergeCell ref="U198:W198"/>
    <mergeCell ref="B199:I199"/>
    <mergeCell ref="J199:K199"/>
    <mergeCell ref="L199:M199"/>
    <mergeCell ref="N199:O199"/>
    <mergeCell ref="P199:Q199"/>
    <mergeCell ref="R199:T199"/>
    <mergeCell ref="U199:W199"/>
    <mergeCell ref="B200:I200"/>
    <mergeCell ref="J200:K200"/>
    <mergeCell ref="L200:M200"/>
    <mergeCell ref="N200:O200"/>
    <mergeCell ref="P200:Q200"/>
    <mergeCell ref="R200:T200"/>
    <mergeCell ref="U200:W200"/>
    <mergeCell ref="B201:I201"/>
    <mergeCell ref="J201:K201"/>
    <mergeCell ref="L201:M201"/>
    <mergeCell ref="N201:O201"/>
    <mergeCell ref="P201:Q201"/>
    <mergeCell ref="R201:T201"/>
    <mergeCell ref="U201:W201"/>
    <mergeCell ref="B202:I202"/>
    <mergeCell ref="J202:K202"/>
    <mergeCell ref="L202:M202"/>
    <mergeCell ref="N202:O202"/>
    <mergeCell ref="P202:Q202"/>
    <mergeCell ref="R202:T202"/>
    <mergeCell ref="U202:W202"/>
    <mergeCell ref="B203:I203"/>
    <mergeCell ref="J203:K203"/>
    <mergeCell ref="L203:M203"/>
    <mergeCell ref="N203:O203"/>
    <mergeCell ref="P203:Q203"/>
    <mergeCell ref="R203:T203"/>
    <mergeCell ref="U203:W203"/>
    <mergeCell ref="B204:I204"/>
    <mergeCell ref="J204:K204"/>
    <mergeCell ref="L204:M204"/>
    <mergeCell ref="N204:O204"/>
    <mergeCell ref="P204:Q204"/>
    <mergeCell ref="R204:T204"/>
    <mergeCell ref="U204:W204"/>
    <mergeCell ref="B205:I205"/>
    <mergeCell ref="J205:K205"/>
    <mergeCell ref="L205:M205"/>
    <mergeCell ref="N205:O205"/>
    <mergeCell ref="P205:Q205"/>
    <mergeCell ref="R205:T205"/>
    <mergeCell ref="U205:W205"/>
    <mergeCell ref="B206:I206"/>
    <mergeCell ref="J206:K206"/>
    <mergeCell ref="L206:M206"/>
    <mergeCell ref="N206:O206"/>
    <mergeCell ref="P206:Q206"/>
    <mergeCell ref="R206:T206"/>
    <mergeCell ref="U206:W206"/>
    <mergeCell ref="B207:I207"/>
    <mergeCell ref="J207:K207"/>
    <mergeCell ref="L207:M207"/>
    <mergeCell ref="N207:O207"/>
    <mergeCell ref="P207:Q207"/>
    <mergeCell ref="R207:T207"/>
    <mergeCell ref="U207:W207"/>
    <mergeCell ref="B208:I208"/>
    <mergeCell ref="J208:K208"/>
    <mergeCell ref="L208:M208"/>
    <mergeCell ref="N208:O208"/>
    <mergeCell ref="P208:Q208"/>
    <mergeCell ref="R208:T208"/>
    <mergeCell ref="U208:W208"/>
    <mergeCell ref="B209:I209"/>
    <mergeCell ref="J209:K209"/>
    <mergeCell ref="L209:M209"/>
    <mergeCell ref="N209:O209"/>
    <mergeCell ref="P209:Q209"/>
    <mergeCell ref="R209:T209"/>
    <mergeCell ref="U209:W209"/>
    <mergeCell ref="B210:I210"/>
    <mergeCell ref="J210:K210"/>
    <mergeCell ref="L210:M210"/>
    <mergeCell ref="N210:O210"/>
    <mergeCell ref="P210:Q210"/>
    <mergeCell ref="R210:T210"/>
    <mergeCell ref="U210:W210"/>
    <mergeCell ref="B211:I211"/>
    <mergeCell ref="J211:K211"/>
    <mergeCell ref="L211:M211"/>
    <mergeCell ref="N211:O211"/>
    <mergeCell ref="P211:Q211"/>
    <mergeCell ref="R211:T211"/>
    <mergeCell ref="U211:W211"/>
    <mergeCell ref="B212:I212"/>
    <mergeCell ref="J212:K212"/>
    <mergeCell ref="L212:M212"/>
    <mergeCell ref="N212:O212"/>
    <mergeCell ref="P212:Q212"/>
    <mergeCell ref="R212:T212"/>
    <mergeCell ref="U212:W212"/>
    <mergeCell ref="R213:T213"/>
    <mergeCell ref="U213:W213"/>
    <mergeCell ref="A214:K214"/>
    <mergeCell ref="L214:P214"/>
    <mergeCell ref="B213:I213"/>
    <mergeCell ref="J213:K213"/>
    <mergeCell ref="L213:M213"/>
    <mergeCell ref="N213:Q213"/>
    <mergeCell ref="A216:Z216"/>
    <mergeCell ref="A217:Z217"/>
    <mergeCell ref="A218:Z218"/>
    <mergeCell ref="A219:Z219"/>
    <mergeCell ref="A220:A221"/>
    <mergeCell ref="B220:H221"/>
    <mergeCell ref="I220:J221"/>
    <mergeCell ref="K220:L221"/>
    <mergeCell ref="M220:O221"/>
    <mergeCell ref="P220:R221"/>
    <mergeCell ref="S220:T221"/>
    <mergeCell ref="U220:Z220"/>
    <mergeCell ref="U221:W221"/>
    <mergeCell ref="X221:Z221"/>
    <mergeCell ref="B222:H222"/>
    <mergeCell ref="I222:J222"/>
    <mergeCell ref="K222:L222"/>
    <mergeCell ref="M222:O222"/>
    <mergeCell ref="P222:R222"/>
    <mergeCell ref="S222:T222"/>
    <mergeCell ref="U222:W222"/>
    <mergeCell ref="X222:Z222"/>
    <mergeCell ref="B223:H223"/>
    <mergeCell ref="I223:J223"/>
    <mergeCell ref="K223:L223"/>
    <mergeCell ref="M223:O223"/>
    <mergeCell ref="P223:R223"/>
    <mergeCell ref="S223:T223"/>
    <mergeCell ref="U223:W223"/>
    <mergeCell ref="X223:Z223"/>
    <mergeCell ref="B224:H224"/>
    <mergeCell ref="I224:J224"/>
    <mergeCell ref="K224:L224"/>
    <mergeCell ref="M224:O224"/>
    <mergeCell ref="P224:R224"/>
    <mergeCell ref="S224:T224"/>
    <mergeCell ref="U224:W224"/>
    <mergeCell ref="X224:Z224"/>
    <mergeCell ref="B225:H225"/>
    <mergeCell ref="I225:J225"/>
    <mergeCell ref="K225:L225"/>
    <mergeCell ref="M225:O225"/>
    <mergeCell ref="P225:R225"/>
    <mergeCell ref="S225:T225"/>
    <mergeCell ref="U225:W225"/>
    <mergeCell ref="X225:Z225"/>
    <mergeCell ref="B226:H226"/>
    <mergeCell ref="I226:J226"/>
    <mergeCell ref="K226:L226"/>
    <mergeCell ref="M226:O226"/>
    <mergeCell ref="P226:R226"/>
    <mergeCell ref="S226:T226"/>
    <mergeCell ref="U226:W226"/>
    <mergeCell ref="X226:Z226"/>
    <mergeCell ref="B227:H227"/>
    <mergeCell ref="I227:J227"/>
    <mergeCell ref="K227:L227"/>
    <mergeCell ref="M227:O227"/>
    <mergeCell ref="P227:R227"/>
    <mergeCell ref="S227:T227"/>
    <mergeCell ref="U227:W227"/>
    <mergeCell ref="X227:Z227"/>
    <mergeCell ref="B228:H228"/>
    <mergeCell ref="I228:J228"/>
    <mergeCell ref="K228:L228"/>
    <mergeCell ref="M228:O228"/>
    <mergeCell ref="P228:R228"/>
    <mergeCell ref="S228:T228"/>
    <mergeCell ref="U228:W228"/>
    <mergeCell ref="X228:Z228"/>
    <mergeCell ref="B229:H229"/>
    <mergeCell ref="I229:J229"/>
    <mergeCell ref="K229:L229"/>
    <mergeCell ref="M229:O229"/>
    <mergeCell ref="P229:R229"/>
    <mergeCell ref="S229:T229"/>
    <mergeCell ref="U229:W229"/>
    <mergeCell ref="X229:Z229"/>
    <mergeCell ref="B230:H230"/>
    <mergeCell ref="I230:J230"/>
    <mergeCell ref="K230:L230"/>
    <mergeCell ref="M230:O230"/>
    <mergeCell ref="P230:R230"/>
    <mergeCell ref="S230:T230"/>
    <mergeCell ref="U230:W230"/>
    <mergeCell ref="X230:Z230"/>
    <mergeCell ref="B231:H231"/>
    <mergeCell ref="I231:J231"/>
    <mergeCell ref="K231:L231"/>
    <mergeCell ref="M231:O231"/>
    <mergeCell ref="P231:R231"/>
    <mergeCell ref="S231:T231"/>
    <mergeCell ref="U231:W231"/>
    <mergeCell ref="X231:Z231"/>
    <mergeCell ref="B232:H232"/>
    <mergeCell ref="I232:J232"/>
    <mergeCell ref="K232:L232"/>
    <mergeCell ref="M232:O232"/>
    <mergeCell ref="P232:R232"/>
    <mergeCell ref="S232:T232"/>
    <mergeCell ref="U232:W232"/>
    <mergeCell ref="X232:Z232"/>
    <mergeCell ref="B233:H233"/>
    <mergeCell ref="I233:J233"/>
    <mergeCell ref="K233:L233"/>
    <mergeCell ref="M233:O233"/>
    <mergeCell ref="P233:R233"/>
    <mergeCell ref="S233:T233"/>
    <mergeCell ref="U233:W233"/>
    <mergeCell ref="X233:Z233"/>
    <mergeCell ref="B234:H234"/>
    <mergeCell ref="I234:J234"/>
    <mergeCell ref="K234:L234"/>
    <mergeCell ref="M234:O234"/>
    <mergeCell ref="P234:R234"/>
    <mergeCell ref="S234:T234"/>
    <mergeCell ref="U234:W234"/>
    <mergeCell ref="X234:Z234"/>
    <mergeCell ref="B235:H235"/>
    <mergeCell ref="I235:J235"/>
    <mergeCell ref="K235:L235"/>
    <mergeCell ref="M235:O235"/>
    <mergeCell ref="P235:R235"/>
    <mergeCell ref="S235:T235"/>
    <mergeCell ref="U235:W235"/>
    <mergeCell ref="X235:Z235"/>
    <mergeCell ref="B236:H236"/>
    <mergeCell ref="I236:J236"/>
    <mergeCell ref="K236:L236"/>
    <mergeCell ref="M236:O236"/>
    <mergeCell ref="P236:R236"/>
    <mergeCell ref="S236:T236"/>
    <mergeCell ref="U236:W236"/>
    <mergeCell ref="X236:Z236"/>
    <mergeCell ref="B237:H237"/>
    <mergeCell ref="I237:J237"/>
    <mergeCell ref="K237:L237"/>
    <mergeCell ref="M237:O237"/>
    <mergeCell ref="P237:R237"/>
    <mergeCell ref="S237:T237"/>
    <mergeCell ref="U237:W237"/>
    <mergeCell ref="X237:Z237"/>
    <mergeCell ref="B238:H238"/>
    <mergeCell ref="I238:J238"/>
    <mergeCell ref="K238:L238"/>
    <mergeCell ref="M238:O238"/>
    <mergeCell ref="P238:R238"/>
    <mergeCell ref="S238:T238"/>
    <mergeCell ref="U238:W238"/>
    <mergeCell ref="X238:Z238"/>
    <mergeCell ref="B239:H239"/>
    <mergeCell ref="I239:J239"/>
    <mergeCell ref="K239:L239"/>
    <mergeCell ref="M239:O239"/>
    <mergeCell ref="P239:R239"/>
    <mergeCell ref="S239:T239"/>
    <mergeCell ref="U239:W239"/>
    <mergeCell ref="X239:Z239"/>
    <mergeCell ref="B240:H240"/>
    <mergeCell ref="I240:J240"/>
    <mergeCell ref="K240:L240"/>
    <mergeCell ref="M240:O240"/>
    <mergeCell ref="P240:R240"/>
    <mergeCell ref="S240:T240"/>
    <mergeCell ref="U240:W240"/>
    <mergeCell ref="X240:Z240"/>
    <mergeCell ref="B241:H241"/>
    <mergeCell ref="I241:J241"/>
    <mergeCell ref="K241:L241"/>
    <mergeCell ref="M241:O241"/>
    <mergeCell ref="P241:R241"/>
    <mergeCell ref="S241:T241"/>
    <mergeCell ref="U241:W241"/>
    <mergeCell ref="X241:Z241"/>
    <mergeCell ref="B242:H242"/>
    <mergeCell ref="I242:J242"/>
    <mergeCell ref="K242:L242"/>
    <mergeCell ref="M242:O242"/>
    <mergeCell ref="P242:R242"/>
    <mergeCell ref="S242:T242"/>
    <mergeCell ref="U242:W242"/>
    <mergeCell ref="X242:Z242"/>
    <mergeCell ref="B243:H243"/>
    <mergeCell ref="I243:J243"/>
    <mergeCell ref="K243:L243"/>
    <mergeCell ref="M243:O243"/>
    <mergeCell ref="P243:R243"/>
    <mergeCell ref="S243:T243"/>
    <mergeCell ref="U243:W243"/>
    <mergeCell ref="X243:Z243"/>
    <mergeCell ref="B244:H244"/>
    <mergeCell ref="I244:J244"/>
    <mergeCell ref="K244:L244"/>
    <mergeCell ref="M244:O244"/>
    <mergeCell ref="P244:R244"/>
    <mergeCell ref="S244:T244"/>
    <mergeCell ref="U244:W244"/>
    <mergeCell ref="X244:Z244"/>
    <mergeCell ref="B245:H245"/>
    <mergeCell ref="I245:J245"/>
    <mergeCell ref="K245:L245"/>
    <mergeCell ref="M245:O245"/>
    <mergeCell ref="P245:R245"/>
    <mergeCell ref="S245:T245"/>
    <mergeCell ref="U245:W245"/>
    <mergeCell ref="X245:Z245"/>
    <mergeCell ref="B246:H246"/>
    <mergeCell ref="I246:J246"/>
    <mergeCell ref="K246:L246"/>
    <mergeCell ref="M246:O246"/>
    <mergeCell ref="P246:R246"/>
    <mergeCell ref="S246:T246"/>
    <mergeCell ref="U246:W246"/>
    <mergeCell ref="X246:Z246"/>
    <mergeCell ref="B247:H247"/>
    <mergeCell ref="I247:J247"/>
    <mergeCell ref="K247:L247"/>
    <mergeCell ref="M247:O247"/>
    <mergeCell ref="P247:R247"/>
    <mergeCell ref="S247:T247"/>
    <mergeCell ref="U247:W247"/>
    <mergeCell ref="X247:Z247"/>
    <mergeCell ref="A248:K248"/>
    <mergeCell ref="L248:O248"/>
    <mergeCell ref="A250:Z250"/>
    <mergeCell ref="A251:Z251"/>
    <mergeCell ref="A252:Z252"/>
    <mergeCell ref="A253:K253"/>
    <mergeCell ref="L253:O253"/>
    <mergeCell ref="A254:K254"/>
    <mergeCell ref="L254:O254"/>
    <mergeCell ref="A255:K255"/>
    <mergeCell ref="L255:O255"/>
    <mergeCell ref="A256:K256"/>
    <mergeCell ref="L256:O256"/>
    <mergeCell ref="A257:K257"/>
    <mergeCell ref="L257:O257"/>
    <mergeCell ref="A258:K258"/>
    <mergeCell ref="L258:O258"/>
    <mergeCell ref="A263:P263"/>
    <mergeCell ref="Q263:R263"/>
    <mergeCell ref="A260:Y260"/>
    <mergeCell ref="A261:Y261"/>
    <mergeCell ref="A262:Y262"/>
    <mergeCell ref="S263:Y263"/>
    <mergeCell ref="A265:A266"/>
    <mergeCell ref="B265:E266"/>
    <mergeCell ref="F265:W265"/>
    <mergeCell ref="X265:Z266"/>
    <mergeCell ref="F266:G266"/>
    <mergeCell ref="H266:I266"/>
    <mergeCell ref="J266:K266"/>
    <mergeCell ref="L266:M266"/>
    <mergeCell ref="N266:O266"/>
    <mergeCell ref="P266:Q266"/>
    <mergeCell ref="R266:S266"/>
    <mergeCell ref="T266:U266"/>
    <mergeCell ref="V266:W266"/>
    <mergeCell ref="B267:E267"/>
    <mergeCell ref="F267:G267"/>
    <mergeCell ref="H267:I267"/>
    <mergeCell ref="J267:K267"/>
    <mergeCell ref="L267:M267"/>
    <mergeCell ref="N267:O267"/>
    <mergeCell ref="P267:Q267"/>
    <mergeCell ref="R267:S267"/>
    <mergeCell ref="T267:U267"/>
    <mergeCell ref="V267:W267"/>
    <mergeCell ref="X267:Z267"/>
    <mergeCell ref="B268:E268"/>
    <mergeCell ref="F268:G268"/>
    <mergeCell ref="H268:I268"/>
    <mergeCell ref="J268:K268"/>
    <mergeCell ref="L268:M268"/>
    <mergeCell ref="N268:O268"/>
    <mergeCell ref="P268:Q268"/>
    <mergeCell ref="R268:S268"/>
    <mergeCell ref="T268:U268"/>
    <mergeCell ref="V268:W268"/>
    <mergeCell ref="X268:Z268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workbookViewId="0" topLeftCell="A60">
      <selection activeCell="H74" sqref="H74:I74"/>
    </sheetView>
  </sheetViews>
  <sheetFormatPr defaultColWidth="9.00390625" defaultRowHeight="12.75"/>
  <cols>
    <col min="1" max="22" width="3.75390625" style="0" customWidth="1"/>
    <col min="23" max="23" width="5.25390625" style="0" customWidth="1"/>
    <col min="24" max="24" width="7.625" style="0" hidden="1" customWidth="1"/>
    <col min="25" max="25" width="3.75390625" style="0" customWidth="1"/>
    <col min="26" max="26" width="6.875" style="0" customWidth="1"/>
    <col min="27" max="27" width="8.75390625" style="0" hidden="1" customWidth="1"/>
    <col min="28" max="16384" width="3.75390625" style="0" customWidth="1"/>
  </cols>
  <sheetData>
    <row r="1" spans="1:23" ht="15.75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25.5" customHeight="1">
      <c r="A3" s="79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87" t="s">
        <v>62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 t="s">
        <v>63</v>
      </c>
      <c r="T5" s="87"/>
      <c r="U5" s="87"/>
      <c r="V5" s="87"/>
      <c r="W5" s="87"/>
    </row>
    <row r="6" spans="1:23" ht="12.75">
      <c r="A6" s="35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0">
        <v>1</v>
      </c>
      <c r="T6" s="30"/>
      <c r="U6" s="30"/>
      <c r="V6" s="30"/>
      <c r="W6" s="30"/>
    </row>
    <row r="7" spans="1:23" ht="12.75">
      <c r="A7" s="71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85">
        <v>0.079</v>
      </c>
      <c r="T7" s="85"/>
      <c r="U7" s="85"/>
      <c r="V7" s="85"/>
      <c r="W7" s="85"/>
    </row>
    <row r="8" spans="1:23" ht="12.75">
      <c r="A8" s="71" t="s">
        <v>67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85">
        <v>0.38</v>
      </c>
      <c r="T8" s="85"/>
      <c r="U8" s="85"/>
      <c r="V8" s="85"/>
      <c r="W8" s="85"/>
    </row>
    <row r="9" spans="1:23" ht="12.75">
      <c r="A9" s="71" t="s">
        <v>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85">
        <v>0</v>
      </c>
      <c r="T9" s="85"/>
      <c r="U9" s="85"/>
      <c r="V9" s="85"/>
      <c r="W9" s="85"/>
    </row>
    <row r="10" spans="1:23" ht="12.75">
      <c r="A10" s="71" t="s">
        <v>68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31"/>
      <c r="T10" s="31"/>
      <c r="U10" s="31"/>
      <c r="V10" s="31"/>
      <c r="W10" s="31"/>
    </row>
    <row r="11" spans="1:23" ht="12.75">
      <c r="A11" s="71" t="s">
        <v>69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30">
        <v>1.18</v>
      </c>
      <c r="T11" s="30"/>
      <c r="U11" s="30"/>
      <c r="V11" s="30"/>
      <c r="W11" s="30"/>
    </row>
    <row r="12" spans="1:23" ht="12.75">
      <c r="A12" s="71" t="s">
        <v>70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30">
        <v>1.25</v>
      </c>
      <c r="T12" s="30"/>
      <c r="U12" s="30"/>
      <c r="V12" s="30"/>
      <c r="W12" s="30"/>
    </row>
    <row r="13" spans="1:23" ht="12.75">
      <c r="A13" s="71" t="s">
        <v>71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85">
        <v>0.234</v>
      </c>
      <c r="T13" s="85"/>
      <c r="U13" s="85"/>
      <c r="V13" s="85"/>
      <c r="W13" s="85"/>
    </row>
    <row r="14" spans="1:23" ht="12.75">
      <c r="A14" s="71" t="s">
        <v>72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85">
        <v>0.14</v>
      </c>
      <c r="T14" s="85"/>
      <c r="U14" s="85"/>
      <c r="V14" s="85"/>
      <c r="W14" s="85"/>
    </row>
    <row r="15" spans="1:23" ht="12.75">
      <c r="A15" s="71" t="s">
        <v>14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31">
        <v>25.4</v>
      </c>
      <c r="T15" s="31"/>
      <c r="U15" s="31"/>
      <c r="V15" s="31"/>
      <c r="W15" s="31"/>
    </row>
    <row r="17" ht="12.75">
      <c r="A17" s="11"/>
    </row>
    <row r="18" spans="1:26" ht="12.75">
      <c r="A18" s="16" t="s">
        <v>183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0"/>
      <c r="Y18" s="20"/>
      <c r="Z18" s="20"/>
    </row>
    <row r="19" spans="1:23" ht="12.75">
      <c r="A19" s="79" t="s">
        <v>73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3" ht="12.75">
      <c r="A20" s="79" t="s">
        <v>74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 ht="12.75" hidden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ht="11.25" customHeight="1">
      <c r="A22" s="79" t="s">
        <v>203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ht="12.7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01" t="s">
        <v>75</v>
      </c>
      <c r="B24" s="45" t="s">
        <v>81</v>
      </c>
      <c r="C24" s="46"/>
      <c r="D24" s="46"/>
      <c r="E24" s="46"/>
      <c r="F24" s="46"/>
      <c r="G24" s="46"/>
      <c r="H24" s="46"/>
      <c r="I24" s="46"/>
      <c r="J24" s="47"/>
      <c r="K24" s="45" t="s">
        <v>186</v>
      </c>
      <c r="L24" s="46"/>
      <c r="M24" s="46"/>
      <c r="N24" s="47"/>
      <c r="O24" s="45" t="s">
        <v>79</v>
      </c>
      <c r="P24" s="46"/>
      <c r="Q24" s="47"/>
      <c r="R24" s="42" t="s">
        <v>78</v>
      </c>
      <c r="S24" s="43"/>
      <c r="T24" s="43"/>
      <c r="U24" s="43"/>
      <c r="V24" s="43"/>
      <c r="W24" s="44"/>
    </row>
    <row r="25" spans="1:23" ht="12.75">
      <c r="A25" s="102"/>
      <c r="B25" s="104"/>
      <c r="C25" s="105"/>
      <c r="D25" s="105"/>
      <c r="E25" s="105"/>
      <c r="F25" s="105"/>
      <c r="G25" s="105"/>
      <c r="H25" s="105"/>
      <c r="I25" s="105"/>
      <c r="J25" s="106"/>
      <c r="K25" s="104"/>
      <c r="L25" s="105"/>
      <c r="M25" s="105"/>
      <c r="N25" s="106"/>
      <c r="O25" s="104"/>
      <c r="P25" s="105"/>
      <c r="Q25" s="106"/>
      <c r="R25" s="45" t="s">
        <v>76</v>
      </c>
      <c r="S25" s="46"/>
      <c r="T25" s="47"/>
      <c r="U25" s="45" t="s">
        <v>77</v>
      </c>
      <c r="V25" s="46"/>
      <c r="W25" s="47"/>
    </row>
    <row r="26" spans="1:23" ht="12.75">
      <c r="A26" s="103"/>
      <c r="B26" s="48"/>
      <c r="C26" s="49"/>
      <c r="D26" s="49"/>
      <c r="E26" s="49"/>
      <c r="F26" s="49"/>
      <c r="G26" s="49"/>
      <c r="H26" s="49"/>
      <c r="I26" s="49"/>
      <c r="J26" s="50"/>
      <c r="K26" s="48"/>
      <c r="L26" s="49"/>
      <c r="M26" s="49"/>
      <c r="N26" s="50"/>
      <c r="O26" s="48"/>
      <c r="P26" s="49"/>
      <c r="Q26" s="50"/>
      <c r="R26" s="48"/>
      <c r="S26" s="49"/>
      <c r="T26" s="50"/>
      <c r="U26" s="48"/>
      <c r="V26" s="49"/>
      <c r="W26" s="50"/>
    </row>
    <row r="27" spans="1:23" ht="15" customHeight="1">
      <c r="A27" s="5">
        <v>1</v>
      </c>
      <c r="B27" s="34">
        <v>2</v>
      </c>
      <c r="C27" s="34"/>
      <c r="D27" s="34"/>
      <c r="E27" s="34"/>
      <c r="F27" s="34"/>
      <c r="G27" s="34"/>
      <c r="H27" s="34"/>
      <c r="I27" s="34"/>
      <c r="J27" s="34"/>
      <c r="K27" s="34">
        <v>3</v>
      </c>
      <c r="L27" s="34"/>
      <c r="M27" s="34"/>
      <c r="N27" s="34"/>
      <c r="O27" s="34">
        <v>4</v>
      </c>
      <c r="P27" s="34"/>
      <c r="Q27" s="34"/>
      <c r="R27" s="34">
        <v>5</v>
      </c>
      <c r="S27" s="34"/>
      <c r="T27" s="34"/>
      <c r="U27" s="34">
        <v>6</v>
      </c>
      <c r="V27" s="34"/>
      <c r="W27" s="34"/>
    </row>
    <row r="28" spans="1:23" ht="28.5" customHeight="1">
      <c r="A28" s="97">
        <v>1</v>
      </c>
      <c r="B28" s="100" t="s">
        <v>15</v>
      </c>
      <c r="C28" s="36"/>
      <c r="D28" s="36"/>
      <c r="E28" s="36"/>
      <c r="F28" s="36"/>
      <c r="G28" s="36"/>
      <c r="H28" s="36"/>
      <c r="I28" s="36"/>
      <c r="J28" s="37"/>
      <c r="K28" s="111">
        <v>0.25</v>
      </c>
      <c r="L28" s="111"/>
      <c r="M28" s="111"/>
      <c r="N28" s="111"/>
      <c r="O28" s="91">
        <f>37.53*6.65</f>
        <v>249.57450000000003</v>
      </c>
      <c r="P28" s="91"/>
      <c r="Q28" s="91"/>
      <c r="R28" s="91">
        <f>K28*O28*25.4</f>
        <v>1584.7980750000002</v>
      </c>
      <c r="S28" s="91"/>
      <c r="T28" s="91"/>
      <c r="U28" s="91">
        <f aca="true" t="shared" si="0" ref="U28:U34">R28*$S$6</f>
        <v>1584.7980750000002</v>
      </c>
      <c r="V28" s="91"/>
      <c r="W28" s="91"/>
    </row>
    <row r="29" spans="1:23" ht="12.75">
      <c r="A29" s="98"/>
      <c r="B29" s="71" t="s">
        <v>16</v>
      </c>
      <c r="C29" s="71"/>
      <c r="D29" s="71"/>
      <c r="E29" s="71"/>
      <c r="F29" s="71"/>
      <c r="G29" s="71"/>
      <c r="H29" s="71"/>
      <c r="I29" s="71"/>
      <c r="J29" s="71"/>
      <c r="K29" s="111">
        <v>0.25</v>
      </c>
      <c r="L29" s="111"/>
      <c r="M29" s="111"/>
      <c r="N29" s="111"/>
      <c r="O29" s="30">
        <f>22.91*6.65</f>
        <v>152.35150000000002</v>
      </c>
      <c r="P29" s="30"/>
      <c r="Q29" s="30"/>
      <c r="R29" s="91">
        <f aca="true" t="shared" si="1" ref="R29:R34">K29*O29*25.4</f>
        <v>967.4320250000001</v>
      </c>
      <c r="S29" s="91"/>
      <c r="T29" s="91"/>
      <c r="U29" s="91">
        <f t="shared" si="0"/>
        <v>967.4320250000001</v>
      </c>
      <c r="V29" s="91"/>
      <c r="W29" s="91"/>
    </row>
    <row r="30" spans="1:23" ht="12.75">
      <c r="A30" s="98"/>
      <c r="B30" s="71" t="s">
        <v>184</v>
      </c>
      <c r="C30" s="71"/>
      <c r="D30" s="71"/>
      <c r="E30" s="71"/>
      <c r="F30" s="71"/>
      <c r="G30" s="71"/>
      <c r="H30" s="71"/>
      <c r="I30" s="71"/>
      <c r="J30" s="71"/>
      <c r="K30" s="31">
        <v>1</v>
      </c>
      <c r="L30" s="31"/>
      <c r="M30" s="31"/>
      <c r="N30" s="31"/>
      <c r="O30" s="30">
        <f>22.91*6.65</f>
        <v>152.35150000000002</v>
      </c>
      <c r="P30" s="30"/>
      <c r="Q30" s="30"/>
      <c r="R30" s="91">
        <f t="shared" si="1"/>
        <v>3869.7281000000003</v>
      </c>
      <c r="S30" s="91"/>
      <c r="T30" s="91"/>
      <c r="U30" s="91">
        <f t="shared" si="0"/>
        <v>3869.7281000000003</v>
      </c>
      <c r="V30" s="91"/>
      <c r="W30" s="91"/>
    </row>
    <row r="31" spans="1:23" ht="12.75">
      <c r="A31" s="98"/>
      <c r="B31" s="71" t="s">
        <v>127</v>
      </c>
      <c r="C31" s="71"/>
      <c r="D31" s="71"/>
      <c r="E31" s="71"/>
      <c r="F31" s="71"/>
      <c r="G31" s="71"/>
      <c r="H31" s="71"/>
      <c r="I31" s="71"/>
      <c r="J31" s="71"/>
      <c r="K31" s="31">
        <v>0.5</v>
      </c>
      <c r="L31" s="31"/>
      <c r="M31" s="31"/>
      <c r="N31" s="31"/>
      <c r="O31" s="30">
        <f>20.23*6.65</f>
        <v>134.5295</v>
      </c>
      <c r="P31" s="30"/>
      <c r="Q31" s="30"/>
      <c r="R31" s="91">
        <f t="shared" si="1"/>
        <v>1708.52465</v>
      </c>
      <c r="S31" s="91"/>
      <c r="T31" s="91"/>
      <c r="U31" s="91">
        <f t="shared" si="0"/>
        <v>1708.52465</v>
      </c>
      <c r="V31" s="91"/>
      <c r="W31" s="91"/>
    </row>
    <row r="32" spans="1:23" ht="12.75" customHeight="1">
      <c r="A32" s="98"/>
      <c r="B32" s="71" t="s">
        <v>128</v>
      </c>
      <c r="C32" s="71"/>
      <c r="D32" s="71"/>
      <c r="E32" s="71"/>
      <c r="F32" s="71"/>
      <c r="G32" s="71"/>
      <c r="H32" s="71"/>
      <c r="I32" s="71"/>
      <c r="J32" s="71"/>
      <c r="K32" s="31">
        <v>1.5</v>
      </c>
      <c r="L32" s="31"/>
      <c r="M32" s="31"/>
      <c r="N32" s="31"/>
      <c r="O32" s="30">
        <f>20.23*6.65</f>
        <v>134.5295</v>
      </c>
      <c r="P32" s="30"/>
      <c r="Q32" s="30"/>
      <c r="R32" s="91">
        <f t="shared" si="1"/>
        <v>5125.573950000001</v>
      </c>
      <c r="S32" s="91"/>
      <c r="T32" s="91"/>
      <c r="U32" s="91">
        <f t="shared" si="0"/>
        <v>5125.573950000001</v>
      </c>
      <c r="V32" s="91"/>
      <c r="W32" s="91"/>
    </row>
    <row r="33" spans="1:23" ht="12.75">
      <c r="A33" s="98"/>
      <c r="B33" s="71" t="s">
        <v>220</v>
      </c>
      <c r="C33" s="71"/>
      <c r="D33" s="71"/>
      <c r="E33" s="71"/>
      <c r="F33" s="71"/>
      <c r="G33" s="71"/>
      <c r="H33" s="71"/>
      <c r="I33" s="71"/>
      <c r="J33" s="71"/>
      <c r="K33" s="31">
        <v>0.25</v>
      </c>
      <c r="L33" s="31"/>
      <c r="M33" s="31"/>
      <c r="N33" s="31"/>
      <c r="O33" s="30">
        <f>25.94*6.65</f>
        <v>172.501</v>
      </c>
      <c r="P33" s="30"/>
      <c r="Q33" s="30"/>
      <c r="R33" s="91">
        <f t="shared" si="1"/>
        <v>1095.3813499999999</v>
      </c>
      <c r="S33" s="91"/>
      <c r="T33" s="91"/>
      <c r="U33" s="91">
        <f t="shared" si="0"/>
        <v>1095.3813499999999</v>
      </c>
      <c r="V33" s="91"/>
      <c r="W33" s="91"/>
    </row>
    <row r="34" spans="1:23" ht="12.75">
      <c r="A34" s="99"/>
      <c r="B34" s="71" t="s">
        <v>185</v>
      </c>
      <c r="C34" s="71"/>
      <c r="D34" s="71"/>
      <c r="E34" s="71"/>
      <c r="F34" s="71"/>
      <c r="G34" s="71"/>
      <c r="H34" s="71"/>
      <c r="I34" s="71"/>
      <c r="J34" s="71"/>
      <c r="K34" s="31">
        <v>0.25</v>
      </c>
      <c r="L34" s="31"/>
      <c r="M34" s="31"/>
      <c r="N34" s="31"/>
      <c r="O34" s="30">
        <f>18*6.65</f>
        <v>119.7</v>
      </c>
      <c r="P34" s="30"/>
      <c r="Q34" s="30"/>
      <c r="R34" s="91">
        <f t="shared" si="1"/>
        <v>760.095</v>
      </c>
      <c r="S34" s="91"/>
      <c r="T34" s="91"/>
      <c r="U34" s="91">
        <f t="shared" si="0"/>
        <v>760.095</v>
      </c>
      <c r="V34" s="91"/>
      <c r="W34" s="91"/>
    </row>
    <row r="35" spans="1:23" ht="12.75">
      <c r="A35" s="4"/>
      <c r="B35" s="73" t="s">
        <v>82</v>
      </c>
      <c r="C35" s="73"/>
      <c r="D35" s="73"/>
      <c r="E35" s="73"/>
      <c r="F35" s="73"/>
      <c r="G35" s="73"/>
      <c r="H35" s="73"/>
      <c r="I35" s="73"/>
      <c r="J35" s="73"/>
      <c r="K35" s="87">
        <f>SUM(K28:N34)</f>
        <v>4</v>
      </c>
      <c r="L35" s="87"/>
      <c r="M35" s="87"/>
      <c r="N35" s="87"/>
      <c r="O35" s="87" t="s">
        <v>86</v>
      </c>
      <c r="P35" s="87"/>
      <c r="Q35" s="87"/>
      <c r="R35" s="53">
        <f>SUM(R28:T34)</f>
        <v>15111.533150000001</v>
      </c>
      <c r="S35" s="87"/>
      <c r="T35" s="87"/>
      <c r="U35" s="53">
        <f>SUM(U28:W34)</f>
        <v>15111.533150000001</v>
      </c>
      <c r="V35" s="87"/>
      <c r="W35" s="87"/>
    </row>
    <row r="36" spans="1:23" ht="12.75">
      <c r="A36" s="3">
        <v>2</v>
      </c>
      <c r="B36" s="71" t="s">
        <v>65</v>
      </c>
      <c r="C36" s="71"/>
      <c r="D36" s="71"/>
      <c r="E36" s="71"/>
      <c r="F36" s="71"/>
      <c r="G36" s="71"/>
      <c r="H36" s="71"/>
      <c r="I36" s="71"/>
      <c r="J36" s="71"/>
      <c r="K36" s="31" t="s">
        <v>86</v>
      </c>
      <c r="L36" s="31"/>
      <c r="M36" s="31"/>
      <c r="N36" s="31"/>
      <c r="O36" s="31" t="s">
        <v>86</v>
      </c>
      <c r="P36" s="31"/>
      <c r="Q36" s="31"/>
      <c r="R36" s="30">
        <f>R35*$S$7</f>
        <v>1193.8111188500002</v>
      </c>
      <c r="S36" s="30"/>
      <c r="T36" s="30"/>
      <c r="U36" s="30">
        <f>U35*$S$7</f>
        <v>1193.8111188500002</v>
      </c>
      <c r="V36" s="30"/>
      <c r="W36" s="30"/>
    </row>
    <row r="37" spans="1:23" ht="12.75">
      <c r="A37" s="4"/>
      <c r="B37" s="73" t="s">
        <v>83</v>
      </c>
      <c r="C37" s="73"/>
      <c r="D37" s="73"/>
      <c r="E37" s="73"/>
      <c r="F37" s="73"/>
      <c r="G37" s="73"/>
      <c r="H37" s="73"/>
      <c r="I37" s="73"/>
      <c r="J37" s="73"/>
      <c r="K37" s="87" t="s">
        <v>86</v>
      </c>
      <c r="L37" s="87"/>
      <c r="M37" s="87"/>
      <c r="N37" s="87"/>
      <c r="O37" s="87" t="s">
        <v>86</v>
      </c>
      <c r="P37" s="87"/>
      <c r="Q37" s="87"/>
      <c r="R37" s="53">
        <f>R35+R36</f>
        <v>16305.344268850002</v>
      </c>
      <c r="S37" s="87"/>
      <c r="T37" s="87"/>
      <c r="U37" s="53">
        <f>U35+U36</f>
        <v>16305.344268850002</v>
      </c>
      <c r="V37" s="87"/>
      <c r="W37" s="87"/>
    </row>
    <row r="38" spans="1:23" ht="27.75" customHeight="1">
      <c r="A38" s="3">
        <v>3</v>
      </c>
      <c r="B38" s="71" t="s">
        <v>84</v>
      </c>
      <c r="C38" s="71"/>
      <c r="D38" s="71"/>
      <c r="E38" s="71"/>
      <c r="F38" s="71"/>
      <c r="G38" s="71"/>
      <c r="H38" s="71"/>
      <c r="I38" s="71"/>
      <c r="J38" s="71"/>
      <c r="K38" s="31" t="s">
        <v>86</v>
      </c>
      <c r="L38" s="31"/>
      <c r="M38" s="31"/>
      <c r="N38" s="31"/>
      <c r="O38" s="31" t="s">
        <v>86</v>
      </c>
      <c r="P38" s="31"/>
      <c r="Q38" s="31"/>
      <c r="R38" s="30">
        <f>R37*$S$8</f>
        <v>6196.030822163001</v>
      </c>
      <c r="S38" s="30"/>
      <c r="T38" s="30"/>
      <c r="U38" s="30">
        <f>U37*$S$8</f>
        <v>6196.030822163001</v>
      </c>
      <c r="V38" s="30"/>
      <c r="W38" s="30"/>
    </row>
    <row r="39" spans="1:23" ht="12.75">
      <c r="A39" s="4"/>
      <c r="B39" s="73" t="s">
        <v>85</v>
      </c>
      <c r="C39" s="73"/>
      <c r="D39" s="73"/>
      <c r="E39" s="73"/>
      <c r="F39" s="73"/>
      <c r="G39" s="73"/>
      <c r="H39" s="73"/>
      <c r="I39" s="73"/>
      <c r="J39" s="73"/>
      <c r="K39" s="87"/>
      <c r="L39" s="87"/>
      <c r="M39" s="87"/>
      <c r="N39" s="87"/>
      <c r="O39" s="87"/>
      <c r="P39" s="87"/>
      <c r="Q39" s="87"/>
      <c r="R39" s="53">
        <f>R37+R38</f>
        <v>22501.375091013004</v>
      </c>
      <c r="S39" s="87"/>
      <c r="T39" s="87"/>
      <c r="U39" s="53">
        <f>U37+U38</f>
        <v>22501.375091013004</v>
      </c>
      <c r="V39" s="87"/>
      <c r="W39" s="87"/>
    </row>
    <row r="40" ht="36" customHeight="1"/>
    <row r="41" spans="1:23" ht="12.75">
      <c r="A41" s="79" t="s">
        <v>73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3" ht="12.75">
      <c r="A42" s="79" t="s">
        <v>89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3" ht="12.75" hidden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 ht="12.75">
      <c r="A44" s="79" t="s">
        <v>28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 ht="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31" t="s">
        <v>75</v>
      </c>
      <c r="B46" s="31" t="s">
        <v>95</v>
      </c>
      <c r="C46" s="31"/>
      <c r="D46" s="31"/>
      <c r="E46" s="31"/>
      <c r="F46" s="31"/>
      <c r="G46" s="31"/>
      <c r="H46" s="31"/>
      <c r="I46" s="31"/>
      <c r="J46" s="31"/>
      <c r="K46" s="31" t="s">
        <v>94</v>
      </c>
      <c r="L46" s="31"/>
      <c r="M46" s="31" t="s">
        <v>93</v>
      </c>
      <c r="N46" s="31"/>
      <c r="O46" s="31" t="s">
        <v>92</v>
      </c>
      <c r="P46" s="31"/>
      <c r="Q46" s="31"/>
      <c r="R46" s="31" t="s">
        <v>78</v>
      </c>
      <c r="S46" s="31"/>
      <c r="T46" s="31"/>
      <c r="U46" s="31"/>
      <c r="V46" s="31"/>
      <c r="W46" s="31"/>
    </row>
    <row r="47" spans="1:23" ht="56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 t="s">
        <v>90</v>
      </c>
      <c r="S47" s="31"/>
      <c r="T47" s="31"/>
      <c r="U47" s="31" t="s">
        <v>91</v>
      </c>
      <c r="V47" s="31"/>
      <c r="W47" s="31"/>
    </row>
    <row r="48" spans="1:23" ht="12.75">
      <c r="A48" s="6">
        <v>1</v>
      </c>
      <c r="B48" s="75">
        <v>2</v>
      </c>
      <c r="C48" s="75"/>
      <c r="D48" s="75"/>
      <c r="E48" s="75"/>
      <c r="F48" s="75"/>
      <c r="G48" s="75"/>
      <c r="H48" s="75"/>
      <c r="I48" s="75"/>
      <c r="J48" s="75"/>
      <c r="K48" s="75">
        <v>3</v>
      </c>
      <c r="L48" s="75"/>
      <c r="M48" s="75">
        <v>4</v>
      </c>
      <c r="N48" s="75"/>
      <c r="O48" s="75">
        <v>5</v>
      </c>
      <c r="P48" s="75"/>
      <c r="Q48" s="75"/>
      <c r="R48" s="75">
        <v>6</v>
      </c>
      <c r="S48" s="75"/>
      <c r="T48" s="75"/>
      <c r="U48" s="75">
        <v>7</v>
      </c>
      <c r="V48" s="75"/>
      <c r="W48" s="75"/>
    </row>
    <row r="49" spans="1:23" ht="25.5" customHeight="1">
      <c r="A49" s="3">
        <v>1</v>
      </c>
      <c r="B49" s="71" t="s">
        <v>103</v>
      </c>
      <c r="C49" s="71"/>
      <c r="D49" s="71"/>
      <c r="E49" s="71"/>
      <c r="F49" s="71"/>
      <c r="G49" s="71"/>
      <c r="H49" s="71"/>
      <c r="I49" s="71"/>
      <c r="J49" s="71"/>
      <c r="K49" s="31" t="s">
        <v>107</v>
      </c>
      <c r="L49" s="31"/>
      <c r="M49" s="30">
        <v>2.5</v>
      </c>
      <c r="N49" s="30"/>
      <c r="O49" s="30">
        <v>147.1</v>
      </c>
      <c r="P49" s="30"/>
      <c r="Q49" s="30"/>
      <c r="R49" s="30">
        <f>M49*O49</f>
        <v>367.75</v>
      </c>
      <c r="S49" s="30"/>
      <c r="T49" s="30"/>
      <c r="U49" s="30">
        <f>R49*$S$11</f>
        <v>433.945</v>
      </c>
      <c r="V49" s="30"/>
      <c r="W49" s="30"/>
    </row>
    <row r="50" spans="1:23" ht="12.75">
      <c r="A50" s="3">
        <v>2</v>
      </c>
      <c r="B50" s="71" t="s">
        <v>99</v>
      </c>
      <c r="C50" s="71"/>
      <c r="D50" s="71"/>
      <c r="E50" s="71"/>
      <c r="F50" s="71"/>
      <c r="G50" s="71"/>
      <c r="H50" s="71"/>
      <c r="I50" s="71"/>
      <c r="J50" s="71"/>
      <c r="K50" s="31" t="s">
        <v>100</v>
      </c>
      <c r="L50" s="31"/>
      <c r="M50" s="30">
        <v>1.25</v>
      </c>
      <c r="N50" s="30"/>
      <c r="O50" s="30">
        <v>10.9</v>
      </c>
      <c r="P50" s="30"/>
      <c r="Q50" s="30"/>
      <c r="R50" s="30">
        <f aca="true" t="shared" si="2" ref="R50:R61">M50*O50</f>
        <v>13.625</v>
      </c>
      <c r="S50" s="30"/>
      <c r="T50" s="30"/>
      <c r="U50" s="30">
        <f aca="true" t="shared" si="3" ref="U50:U61">R50*$S$11</f>
        <v>16.0775</v>
      </c>
      <c r="V50" s="30"/>
      <c r="W50" s="30"/>
    </row>
    <row r="51" spans="1:23" ht="26.25" customHeight="1">
      <c r="A51" s="3">
        <v>3</v>
      </c>
      <c r="B51" s="71" t="s">
        <v>104</v>
      </c>
      <c r="C51" s="71"/>
      <c r="D51" s="71"/>
      <c r="E51" s="71"/>
      <c r="F51" s="71"/>
      <c r="G51" s="71"/>
      <c r="H51" s="71"/>
      <c r="I51" s="71"/>
      <c r="J51" s="71"/>
      <c r="K51" s="31" t="s">
        <v>108</v>
      </c>
      <c r="L51" s="31"/>
      <c r="M51" s="30">
        <v>2.5</v>
      </c>
      <c r="N51" s="30"/>
      <c r="O51" s="30">
        <v>67.7</v>
      </c>
      <c r="P51" s="30"/>
      <c r="Q51" s="30"/>
      <c r="R51" s="30">
        <f t="shared" si="2"/>
        <v>169.25</v>
      </c>
      <c r="S51" s="30"/>
      <c r="T51" s="30"/>
      <c r="U51" s="30">
        <f t="shared" si="3"/>
        <v>199.715</v>
      </c>
      <c r="V51" s="30"/>
      <c r="W51" s="30"/>
    </row>
    <row r="52" spans="1:23" ht="12.75">
      <c r="A52" s="3">
        <v>4</v>
      </c>
      <c r="B52" s="71" t="s">
        <v>29</v>
      </c>
      <c r="C52" s="71"/>
      <c r="D52" s="71"/>
      <c r="E52" s="71"/>
      <c r="F52" s="71"/>
      <c r="G52" s="71"/>
      <c r="H52" s="71"/>
      <c r="I52" s="71"/>
      <c r="J52" s="71"/>
      <c r="K52" s="31" t="s">
        <v>100</v>
      </c>
      <c r="L52" s="31"/>
      <c r="M52" s="30">
        <v>0.5</v>
      </c>
      <c r="N52" s="30"/>
      <c r="O52" s="30">
        <v>87.8</v>
      </c>
      <c r="P52" s="30"/>
      <c r="Q52" s="30"/>
      <c r="R52" s="30">
        <f t="shared" si="2"/>
        <v>43.9</v>
      </c>
      <c r="S52" s="30"/>
      <c r="T52" s="30"/>
      <c r="U52" s="30">
        <f t="shared" si="3"/>
        <v>51.80199999999999</v>
      </c>
      <c r="V52" s="30"/>
      <c r="W52" s="30"/>
    </row>
    <row r="53" spans="1:23" ht="12.75">
      <c r="A53" s="3">
        <v>5</v>
      </c>
      <c r="B53" s="71" t="s">
        <v>48</v>
      </c>
      <c r="C53" s="71"/>
      <c r="D53" s="71"/>
      <c r="E53" s="71"/>
      <c r="F53" s="71"/>
      <c r="G53" s="71"/>
      <c r="H53" s="71"/>
      <c r="I53" s="71"/>
      <c r="J53" s="71"/>
      <c r="K53" s="31" t="s">
        <v>109</v>
      </c>
      <c r="L53" s="31"/>
      <c r="M53" s="30">
        <v>5</v>
      </c>
      <c r="N53" s="30"/>
      <c r="O53" s="30">
        <v>6</v>
      </c>
      <c r="P53" s="30"/>
      <c r="Q53" s="30"/>
      <c r="R53" s="30">
        <f>M53*O53</f>
        <v>30</v>
      </c>
      <c r="S53" s="30"/>
      <c r="T53" s="30"/>
      <c r="U53" s="30">
        <f>R53*$S$11</f>
        <v>35.4</v>
      </c>
      <c r="V53" s="30"/>
      <c r="W53" s="30"/>
    </row>
    <row r="54" spans="1:23" ht="12.75">
      <c r="A54" s="3">
        <v>6</v>
      </c>
      <c r="B54" s="71" t="s">
        <v>97</v>
      </c>
      <c r="C54" s="71"/>
      <c r="D54" s="71"/>
      <c r="E54" s="71"/>
      <c r="F54" s="71"/>
      <c r="G54" s="71"/>
      <c r="H54" s="71"/>
      <c r="I54" s="71"/>
      <c r="J54" s="71"/>
      <c r="K54" s="31" t="s">
        <v>98</v>
      </c>
      <c r="L54" s="31"/>
      <c r="M54" s="30">
        <v>2.5</v>
      </c>
      <c r="N54" s="30"/>
      <c r="O54" s="30">
        <v>8</v>
      </c>
      <c r="P54" s="30"/>
      <c r="Q54" s="30"/>
      <c r="R54" s="30">
        <f t="shared" si="2"/>
        <v>20</v>
      </c>
      <c r="S54" s="30"/>
      <c r="T54" s="30"/>
      <c r="U54" s="30">
        <f t="shared" si="3"/>
        <v>23.599999999999998</v>
      </c>
      <c r="V54" s="30"/>
      <c r="W54" s="30"/>
    </row>
    <row r="55" spans="1:23" ht="27.75" customHeight="1">
      <c r="A55" s="3">
        <v>7</v>
      </c>
      <c r="B55" s="71" t="s">
        <v>105</v>
      </c>
      <c r="C55" s="71"/>
      <c r="D55" s="71"/>
      <c r="E55" s="71"/>
      <c r="F55" s="71"/>
      <c r="G55" s="71"/>
      <c r="H55" s="71"/>
      <c r="I55" s="71"/>
      <c r="J55" s="71"/>
      <c r="K55" s="31" t="s">
        <v>22</v>
      </c>
      <c r="L55" s="31"/>
      <c r="M55" s="30">
        <v>0.1</v>
      </c>
      <c r="N55" s="30"/>
      <c r="O55" s="30">
        <v>150</v>
      </c>
      <c r="P55" s="30"/>
      <c r="Q55" s="30"/>
      <c r="R55" s="30">
        <f t="shared" si="2"/>
        <v>15</v>
      </c>
      <c r="S55" s="30"/>
      <c r="T55" s="30"/>
      <c r="U55" s="30">
        <f t="shared" si="3"/>
        <v>17.7</v>
      </c>
      <c r="V55" s="30"/>
      <c r="W55" s="30"/>
    </row>
    <row r="56" spans="1:23" ht="12.75">
      <c r="A56" s="3">
        <v>8</v>
      </c>
      <c r="B56" s="71" t="s">
        <v>120</v>
      </c>
      <c r="C56" s="71"/>
      <c r="D56" s="71"/>
      <c r="E56" s="71"/>
      <c r="F56" s="71"/>
      <c r="G56" s="71"/>
      <c r="H56" s="71"/>
      <c r="I56" s="71"/>
      <c r="J56" s="71"/>
      <c r="K56" s="31" t="s">
        <v>96</v>
      </c>
      <c r="L56" s="31"/>
      <c r="M56" s="30">
        <v>5</v>
      </c>
      <c r="N56" s="30"/>
      <c r="O56" s="30">
        <v>49.8</v>
      </c>
      <c r="P56" s="30"/>
      <c r="Q56" s="30"/>
      <c r="R56" s="30">
        <f t="shared" si="2"/>
        <v>249</v>
      </c>
      <c r="S56" s="30"/>
      <c r="T56" s="30"/>
      <c r="U56" s="30">
        <f t="shared" si="3"/>
        <v>293.82</v>
      </c>
      <c r="V56" s="30"/>
      <c r="W56" s="30"/>
    </row>
    <row r="57" spans="1:23" ht="12.75">
      <c r="A57" s="3">
        <v>9</v>
      </c>
      <c r="B57" s="71" t="s">
        <v>106</v>
      </c>
      <c r="C57" s="71"/>
      <c r="D57" s="71"/>
      <c r="E57" s="71"/>
      <c r="F57" s="71"/>
      <c r="G57" s="71"/>
      <c r="H57" s="71"/>
      <c r="I57" s="71"/>
      <c r="J57" s="71"/>
      <c r="K57" s="31" t="s">
        <v>100</v>
      </c>
      <c r="L57" s="31"/>
      <c r="M57" s="30">
        <v>3.75</v>
      </c>
      <c r="N57" s="30"/>
      <c r="O57" s="30">
        <v>50</v>
      </c>
      <c r="P57" s="30"/>
      <c r="Q57" s="30"/>
      <c r="R57" s="30">
        <f t="shared" si="2"/>
        <v>187.5</v>
      </c>
      <c r="S57" s="30"/>
      <c r="T57" s="30"/>
      <c r="U57" s="30">
        <f t="shared" si="3"/>
        <v>221.25</v>
      </c>
      <c r="V57" s="30"/>
      <c r="W57" s="30"/>
    </row>
    <row r="58" spans="1:23" ht="12.75">
      <c r="A58" s="3">
        <v>10</v>
      </c>
      <c r="B58" s="71" t="s">
        <v>187</v>
      </c>
      <c r="C58" s="71"/>
      <c r="D58" s="71"/>
      <c r="E58" s="71"/>
      <c r="F58" s="71"/>
      <c r="G58" s="71"/>
      <c r="H58" s="71"/>
      <c r="I58" s="71"/>
      <c r="J58" s="71"/>
      <c r="K58" s="31" t="s">
        <v>96</v>
      </c>
      <c r="L58" s="31"/>
      <c r="M58" s="30">
        <v>0.1</v>
      </c>
      <c r="N58" s="30"/>
      <c r="O58" s="30">
        <v>15</v>
      </c>
      <c r="P58" s="30"/>
      <c r="Q58" s="30"/>
      <c r="R58" s="30">
        <f t="shared" si="2"/>
        <v>1.5</v>
      </c>
      <c r="S58" s="30"/>
      <c r="T58" s="30"/>
      <c r="U58" s="30">
        <f t="shared" si="3"/>
        <v>1.77</v>
      </c>
      <c r="V58" s="30"/>
      <c r="W58" s="30"/>
    </row>
    <row r="59" spans="1:23" ht="12.75">
      <c r="A59" s="3">
        <v>11</v>
      </c>
      <c r="B59" s="71" t="s">
        <v>188</v>
      </c>
      <c r="C59" s="71"/>
      <c r="D59" s="71"/>
      <c r="E59" s="71"/>
      <c r="F59" s="71"/>
      <c r="G59" s="71"/>
      <c r="H59" s="71"/>
      <c r="I59" s="71"/>
      <c r="J59" s="71"/>
      <c r="K59" s="31" t="s">
        <v>96</v>
      </c>
      <c r="L59" s="31"/>
      <c r="M59" s="30">
        <v>200</v>
      </c>
      <c r="N59" s="30"/>
      <c r="O59" s="30">
        <v>0.3</v>
      </c>
      <c r="P59" s="30"/>
      <c r="Q59" s="30"/>
      <c r="R59" s="30">
        <f t="shared" si="2"/>
        <v>60</v>
      </c>
      <c r="S59" s="30"/>
      <c r="T59" s="30"/>
      <c r="U59" s="30">
        <f t="shared" si="3"/>
        <v>70.8</v>
      </c>
      <c r="V59" s="30"/>
      <c r="W59" s="30"/>
    </row>
    <row r="60" spans="1:23" ht="12.75">
      <c r="A60" s="3">
        <v>12</v>
      </c>
      <c r="B60" s="71" t="s">
        <v>189</v>
      </c>
      <c r="C60" s="71"/>
      <c r="D60" s="71"/>
      <c r="E60" s="71"/>
      <c r="F60" s="71"/>
      <c r="G60" s="71"/>
      <c r="H60" s="71"/>
      <c r="I60" s="71"/>
      <c r="J60" s="71"/>
      <c r="K60" s="31" t="s">
        <v>100</v>
      </c>
      <c r="L60" s="31"/>
      <c r="M60" s="30">
        <v>2</v>
      </c>
      <c r="N60" s="30"/>
      <c r="O60" s="30">
        <v>15</v>
      </c>
      <c r="P60" s="30"/>
      <c r="Q60" s="30"/>
      <c r="R60" s="30">
        <f t="shared" si="2"/>
        <v>30</v>
      </c>
      <c r="S60" s="30"/>
      <c r="T60" s="30"/>
      <c r="U60" s="30">
        <f t="shared" si="3"/>
        <v>35.4</v>
      </c>
      <c r="V60" s="30"/>
      <c r="W60" s="30"/>
    </row>
    <row r="61" spans="1:23" ht="12.75">
      <c r="A61" s="3">
        <v>13</v>
      </c>
      <c r="B61" s="71" t="s">
        <v>190</v>
      </c>
      <c r="C61" s="71"/>
      <c r="D61" s="71"/>
      <c r="E61" s="71"/>
      <c r="F61" s="71"/>
      <c r="G61" s="71"/>
      <c r="H61" s="71"/>
      <c r="I61" s="71"/>
      <c r="J61" s="71"/>
      <c r="K61" s="31" t="s">
        <v>51</v>
      </c>
      <c r="L61" s="31"/>
      <c r="M61" s="30">
        <v>2.5</v>
      </c>
      <c r="N61" s="30"/>
      <c r="O61" s="30">
        <v>135.4</v>
      </c>
      <c r="P61" s="30"/>
      <c r="Q61" s="30"/>
      <c r="R61" s="30">
        <f t="shared" si="2"/>
        <v>338.5</v>
      </c>
      <c r="S61" s="30"/>
      <c r="T61" s="30"/>
      <c r="U61" s="30">
        <f t="shared" si="3"/>
        <v>399.43</v>
      </c>
      <c r="V61" s="30"/>
      <c r="W61" s="30"/>
    </row>
    <row r="62" spans="1:23" ht="12.75" hidden="1">
      <c r="A62" s="3">
        <v>14</v>
      </c>
      <c r="B62" s="71"/>
      <c r="C62" s="71"/>
      <c r="D62" s="71"/>
      <c r="E62" s="71"/>
      <c r="F62" s="71"/>
      <c r="G62" s="71"/>
      <c r="H62" s="71"/>
      <c r="I62" s="71"/>
      <c r="J62" s="71"/>
      <c r="K62" s="31"/>
      <c r="L62" s="31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ht="12.75">
      <c r="A63" s="7"/>
      <c r="B63" s="67" t="s">
        <v>85</v>
      </c>
      <c r="C63" s="67"/>
      <c r="D63" s="67"/>
      <c r="E63" s="67"/>
      <c r="F63" s="67"/>
      <c r="G63" s="67"/>
      <c r="H63" s="67"/>
      <c r="I63" s="67"/>
      <c r="J63" s="67"/>
      <c r="K63" s="65"/>
      <c r="L63" s="65"/>
      <c r="M63" s="65" t="s">
        <v>86</v>
      </c>
      <c r="N63" s="65"/>
      <c r="O63" s="65"/>
      <c r="P63" s="65"/>
      <c r="Q63" s="65"/>
      <c r="R63" s="66">
        <f>SUM(R49:T62)</f>
        <v>1526.025</v>
      </c>
      <c r="S63" s="66"/>
      <c r="T63" s="66"/>
      <c r="U63" s="66">
        <f>SUM(U49:W62)</f>
        <v>1800.7095000000002</v>
      </c>
      <c r="V63" s="66"/>
      <c r="W63" s="66"/>
    </row>
    <row r="64" ht="12.75" hidden="1"/>
    <row r="65" spans="1:33" ht="12.75">
      <c r="A65" s="16" t="s">
        <v>13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20"/>
      <c r="AA65" s="20"/>
      <c r="AB65" s="20"/>
      <c r="AC65" s="20"/>
      <c r="AD65" s="20"/>
      <c r="AE65" s="20"/>
      <c r="AF65" s="20"/>
      <c r="AG65" s="20"/>
    </row>
    <row r="66" spans="1:33" ht="25.5" customHeight="1">
      <c r="A66" s="79" t="s">
        <v>191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20"/>
      <c r="AA66" s="20"/>
      <c r="AB66" s="20"/>
      <c r="AC66" s="20"/>
      <c r="AD66" s="20"/>
      <c r="AE66" s="20"/>
      <c r="AF66" s="20"/>
      <c r="AG66" s="20"/>
    </row>
    <row r="67" spans="1:33" ht="12.75">
      <c r="A67" s="16" t="s">
        <v>28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20"/>
      <c r="AA67" s="20"/>
      <c r="AB67" s="20"/>
      <c r="AC67" s="20"/>
      <c r="AD67" s="20"/>
      <c r="AE67" s="20"/>
      <c r="AF67" s="20"/>
      <c r="AG67" s="20"/>
    </row>
    <row r="68" spans="1:33" ht="12.75" hidden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/>
      <c r="R68" s="5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0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1" spans="1:26" ht="12.75">
      <c r="A71" s="31" t="s">
        <v>75</v>
      </c>
      <c r="B71" s="31" t="s">
        <v>5</v>
      </c>
      <c r="C71" s="31"/>
      <c r="D71" s="31"/>
      <c r="E71" s="31"/>
      <c r="F71" s="42" t="s">
        <v>12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4"/>
      <c r="X71" s="45" t="s">
        <v>85</v>
      </c>
      <c r="Y71" s="46"/>
      <c r="Z71" s="47"/>
    </row>
    <row r="72" spans="1:26" ht="105" customHeight="1">
      <c r="A72" s="31"/>
      <c r="B72" s="31"/>
      <c r="C72" s="31"/>
      <c r="D72" s="31"/>
      <c r="E72" s="31"/>
      <c r="F72" s="38" t="s">
        <v>6</v>
      </c>
      <c r="G72" s="38"/>
      <c r="H72" s="38" t="s">
        <v>7</v>
      </c>
      <c r="I72" s="38"/>
      <c r="J72" s="40" t="s">
        <v>8</v>
      </c>
      <c r="K72" s="41"/>
      <c r="L72" s="40" t="s">
        <v>256</v>
      </c>
      <c r="M72" s="41"/>
      <c r="N72" s="38" t="s">
        <v>218</v>
      </c>
      <c r="O72" s="38"/>
      <c r="P72" s="38" t="s">
        <v>257</v>
      </c>
      <c r="Q72" s="38"/>
      <c r="R72" s="38" t="s">
        <v>9</v>
      </c>
      <c r="S72" s="38"/>
      <c r="T72" s="38" t="s">
        <v>10</v>
      </c>
      <c r="U72" s="38"/>
      <c r="V72" s="38" t="s">
        <v>11</v>
      </c>
      <c r="W72" s="38"/>
      <c r="X72" s="48"/>
      <c r="Y72" s="49"/>
      <c r="Z72" s="50"/>
    </row>
    <row r="73" spans="1:26" ht="13.5" customHeight="1">
      <c r="A73" s="5">
        <v>1</v>
      </c>
      <c r="B73" s="32">
        <v>2</v>
      </c>
      <c r="C73" s="39"/>
      <c r="D73" s="39"/>
      <c r="E73" s="39"/>
      <c r="F73" s="32">
        <v>3</v>
      </c>
      <c r="G73" s="33"/>
      <c r="H73" s="32">
        <v>4</v>
      </c>
      <c r="I73" s="33"/>
      <c r="J73" s="32">
        <v>5</v>
      </c>
      <c r="K73" s="33"/>
      <c r="L73" s="32">
        <v>6</v>
      </c>
      <c r="M73" s="33"/>
      <c r="N73" s="32">
        <v>7</v>
      </c>
      <c r="O73" s="33"/>
      <c r="P73" s="32">
        <v>8</v>
      </c>
      <c r="Q73" s="33"/>
      <c r="R73" s="32">
        <v>9</v>
      </c>
      <c r="S73" s="33"/>
      <c r="T73" s="32">
        <v>10</v>
      </c>
      <c r="U73" s="33"/>
      <c r="V73" s="34">
        <v>11</v>
      </c>
      <c r="W73" s="34"/>
      <c r="X73" s="34">
        <v>12</v>
      </c>
      <c r="Y73" s="34"/>
      <c r="Z73" s="34"/>
    </row>
    <row r="74" spans="1:26" ht="48" customHeight="1">
      <c r="A74" s="3">
        <v>1</v>
      </c>
      <c r="B74" s="35" t="s">
        <v>192</v>
      </c>
      <c r="C74" s="36"/>
      <c r="D74" s="36"/>
      <c r="E74" s="37"/>
      <c r="F74" s="28">
        <f>U39</f>
        <v>22501.375091013004</v>
      </c>
      <c r="G74" s="29"/>
      <c r="H74" s="109">
        <f>U63</f>
        <v>1800.7095000000002</v>
      </c>
      <c r="I74" s="110"/>
      <c r="J74" s="28">
        <v>0</v>
      </c>
      <c r="K74" s="29"/>
      <c r="L74" s="28">
        <v>0</v>
      </c>
      <c r="M74" s="29"/>
      <c r="N74" s="28">
        <f>U37*0.15</f>
        <v>2445.8016403275</v>
      </c>
      <c r="O74" s="29"/>
      <c r="P74" s="28">
        <v>0</v>
      </c>
      <c r="Q74" s="29"/>
      <c r="R74" s="28">
        <f>F74+H74+J74+L74+N74+P74</f>
        <v>26747.886231340504</v>
      </c>
      <c r="S74" s="29"/>
      <c r="T74" s="109">
        <f>R74*S13</f>
        <v>6259.005378133678</v>
      </c>
      <c r="U74" s="110"/>
      <c r="V74" s="30">
        <f>(R74+T74)*S14</f>
        <v>4620.964825326386</v>
      </c>
      <c r="W74" s="30"/>
      <c r="X74" s="30">
        <f>R74+T74+V74</f>
        <v>37627.85643480057</v>
      </c>
      <c r="Y74" s="31"/>
      <c r="Z74" s="31"/>
    </row>
  </sheetData>
  <mergeCells count="251">
    <mergeCell ref="A68:P68"/>
    <mergeCell ref="Q68:R68"/>
    <mergeCell ref="B53:J53"/>
    <mergeCell ref="K53:L53"/>
    <mergeCell ref="M53:N53"/>
    <mergeCell ref="O53:Q53"/>
    <mergeCell ref="R61:T61"/>
    <mergeCell ref="U61:W61"/>
    <mergeCell ref="R62:T62"/>
    <mergeCell ref="U62:W62"/>
    <mergeCell ref="U63:W63"/>
    <mergeCell ref="B62:J62"/>
    <mergeCell ref="K62:L62"/>
    <mergeCell ref="M62:N62"/>
    <mergeCell ref="O62:Q62"/>
    <mergeCell ref="B63:J63"/>
    <mergeCell ref="K63:L63"/>
    <mergeCell ref="M63:N63"/>
    <mergeCell ref="O63:Q63"/>
    <mergeCell ref="R63:T63"/>
    <mergeCell ref="B61:J61"/>
    <mergeCell ref="K61:L61"/>
    <mergeCell ref="M61:N61"/>
    <mergeCell ref="O61:Q61"/>
    <mergeCell ref="R60:T60"/>
    <mergeCell ref="U60:W60"/>
    <mergeCell ref="B59:J59"/>
    <mergeCell ref="K59:L59"/>
    <mergeCell ref="B60:J60"/>
    <mergeCell ref="K60:L60"/>
    <mergeCell ref="M60:N60"/>
    <mergeCell ref="O60:Q60"/>
    <mergeCell ref="M59:N59"/>
    <mergeCell ref="O59:Q59"/>
    <mergeCell ref="R57:T57"/>
    <mergeCell ref="U57:W57"/>
    <mergeCell ref="R58:T58"/>
    <mergeCell ref="U58:W58"/>
    <mergeCell ref="R59:T59"/>
    <mergeCell ref="U59:W59"/>
    <mergeCell ref="B58:J58"/>
    <mergeCell ref="K58:L58"/>
    <mergeCell ref="M58:N58"/>
    <mergeCell ref="O58:Q58"/>
    <mergeCell ref="B57:J57"/>
    <mergeCell ref="K57:L57"/>
    <mergeCell ref="M57:N57"/>
    <mergeCell ref="O57:Q57"/>
    <mergeCell ref="R56:T56"/>
    <mergeCell ref="U56:W56"/>
    <mergeCell ref="B55:J55"/>
    <mergeCell ref="K55:L55"/>
    <mergeCell ref="B56:J56"/>
    <mergeCell ref="K56:L56"/>
    <mergeCell ref="M56:N56"/>
    <mergeCell ref="O56:Q56"/>
    <mergeCell ref="M55:N55"/>
    <mergeCell ref="O55:Q55"/>
    <mergeCell ref="R52:T52"/>
    <mergeCell ref="U52:W52"/>
    <mergeCell ref="R54:T54"/>
    <mergeCell ref="U54:W54"/>
    <mergeCell ref="R55:T55"/>
    <mergeCell ref="U55:W55"/>
    <mergeCell ref="R53:T53"/>
    <mergeCell ref="U53:W53"/>
    <mergeCell ref="B54:J54"/>
    <mergeCell ref="K54:L54"/>
    <mergeCell ref="M54:N54"/>
    <mergeCell ref="O54:Q54"/>
    <mergeCell ref="B52:J52"/>
    <mergeCell ref="K52:L52"/>
    <mergeCell ref="M52:N52"/>
    <mergeCell ref="O52:Q52"/>
    <mergeCell ref="R51:T51"/>
    <mergeCell ref="U51:W51"/>
    <mergeCell ref="B50:J50"/>
    <mergeCell ref="K50:L50"/>
    <mergeCell ref="B51:J51"/>
    <mergeCell ref="K51:L51"/>
    <mergeCell ref="M51:N51"/>
    <mergeCell ref="O51:Q51"/>
    <mergeCell ref="M50:N50"/>
    <mergeCell ref="O50:Q50"/>
    <mergeCell ref="R48:T48"/>
    <mergeCell ref="U48:W48"/>
    <mergeCell ref="R49:T49"/>
    <mergeCell ref="U49:W49"/>
    <mergeCell ref="R50:T50"/>
    <mergeCell ref="U50:W50"/>
    <mergeCell ref="B49:J49"/>
    <mergeCell ref="K49:L49"/>
    <mergeCell ref="M49:N49"/>
    <mergeCell ref="O49:Q49"/>
    <mergeCell ref="B48:J48"/>
    <mergeCell ref="K48:L48"/>
    <mergeCell ref="M48:N48"/>
    <mergeCell ref="O48:Q48"/>
    <mergeCell ref="A43:W43"/>
    <mergeCell ref="A44:W44"/>
    <mergeCell ref="A46:A47"/>
    <mergeCell ref="B46:J47"/>
    <mergeCell ref="K46:L47"/>
    <mergeCell ref="M46:N47"/>
    <mergeCell ref="O46:Q47"/>
    <mergeCell ref="R46:W46"/>
    <mergeCell ref="R47:T47"/>
    <mergeCell ref="U47:W47"/>
    <mergeCell ref="R33:T33"/>
    <mergeCell ref="U33:W33"/>
    <mergeCell ref="A41:W41"/>
    <mergeCell ref="A42:W42"/>
    <mergeCell ref="U39:W39"/>
    <mergeCell ref="B39:J39"/>
    <mergeCell ref="K39:N39"/>
    <mergeCell ref="O39:Q39"/>
    <mergeCell ref="R39:T39"/>
    <mergeCell ref="U37:W37"/>
    <mergeCell ref="U31:W31"/>
    <mergeCell ref="B32:J32"/>
    <mergeCell ref="K32:N32"/>
    <mergeCell ref="O32:Q32"/>
    <mergeCell ref="R32:T32"/>
    <mergeCell ref="B31:J31"/>
    <mergeCell ref="K31:N31"/>
    <mergeCell ref="O31:Q31"/>
    <mergeCell ref="R31:T31"/>
    <mergeCell ref="U38:W38"/>
    <mergeCell ref="B37:J37"/>
    <mergeCell ref="K37:N37"/>
    <mergeCell ref="O37:Q37"/>
    <mergeCell ref="R37:T37"/>
    <mergeCell ref="B38:J38"/>
    <mergeCell ref="K38:N38"/>
    <mergeCell ref="O38:Q38"/>
    <mergeCell ref="R38:T38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R30:T30"/>
    <mergeCell ref="U30:W30"/>
    <mergeCell ref="B34:J34"/>
    <mergeCell ref="K34:N34"/>
    <mergeCell ref="O34:Q34"/>
    <mergeCell ref="R34:T34"/>
    <mergeCell ref="U34:W34"/>
    <mergeCell ref="U32:W32"/>
    <mergeCell ref="B33:J33"/>
    <mergeCell ref="K33:N33"/>
    <mergeCell ref="R28:T28"/>
    <mergeCell ref="U28:W28"/>
    <mergeCell ref="B29:J29"/>
    <mergeCell ref="K29:N29"/>
    <mergeCell ref="O29:Q29"/>
    <mergeCell ref="R29:T29"/>
    <mergeCell ref="U29:W29"/>
    <mergeCell ref="A28:A34"/>
    <mergeCell ref="B28:J28"/>
    <mergeCell ref="K28:N28"/>
    <mergeCell ref="O28:Q28"/>
    <mergeCell ref="B30:J30"/>
    <mergeCell ref="K30:N30"/>
    <mergeCell ref="O30:Q30"/>
    <mergeCell ref="O33:Q33"/>
    <mergeCell ref="R24:W24"/>
    <mergeCell ref="R25:T26"/>
    <mergeCell ref="U25:W26"/>
    <mergeCell ref="B27:J27"/>
    <mergeCell ref="K27:N27"/>
    <mergeCell ref="O27:Q27"/>
    <mergeCell ref="R27:T27"/>
    <mergeCell ref="U27:W27"/>
    <mergeCell ref="A24:A26"/>
    <mergeCell ref="B24:J26"/>
    <mergeCell ref="K24:N26"/>
    <mergeCell ref="O24:Q26"/>
    <mergeCell ref="A19:W19"/>
    <mergeCell ref="A20:W20"/>
    <mergeCell ref="A21:W21"/>
    <mergeCell ref="A22:W22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  <mergeCell ref="A71:A72"/>
    <mergeCell ref="B71:E72"/>
    <mergeCell ref="F71:W71"/>
    <mergeCell ref="X71:Z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B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Z73"/>
    <mergeCell ref="R74:S74"/>
    <mergeCell ref="B74:E74"/>
    <mergeCell ref="F74:G74"/>
    <mergeCell ref="H74:I74"/>
    <mergeCell ref="J74:K74"/>
    <mergeCell ref="A18:W18"/>
    <mergeCell ref="T74:U74"/>
    <mergeCell ref="V74:W74"/>
    <mergeCell ref="X74:Z74"/>
    <mergeCell ref="A65:Y65"/>
    <mergeCell ref="A66:Y66"/>
    <mergeCell ref="A67:Y67"/>
    <mergeCell ref="L74:M74"/>
    <mergeCell ref="N74:O74"/>
    <mergeCell ref="P74:Q74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tabSelected="1" workbookViewId="0" topLeftCell="A279">
      <selection activeCell="R284" sqref="R284"/>
    </sheetView>
  </sheetViews>
  <sheetFormatPr defaultColWidth="9.00390625" defaultRowHeight="12.75"/>
  <cols>
    <col min="1" max="22" width="3.75390625" style="0" customWidth="1"/>
    <col min="23" max="23" width="5.25390625" style="0" customWidth="1"/>
    <col min="24" max="24" width="7.625" style="0" hidden="1" customWidth="1"/>
    <col min="25" max="25" width="3.75390625" style="0" customWidth="1"/>
    <col min="26" max="26" width="5.625" style="0" bestFit="1" customWidth="1"/>
    <col min="27" max="27" width="9.00390625" style="0" hidden="1" customWidth="1"/>
    <col min="28" max="16384" width="3.75390625" style="0" customWidth="1"/>
  </cols>
  <sheetData>
    <row r="1" spans="1:23" ht="15.75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25.5" customHeight="1">
      <c r="A3" s="79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87" t="s">
        <v>62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 t="s">
        <v>63</v>
      </c>
      <c r="T5" s="87"/>
      <c r="U5" s="87"/>
      <c r="V5" s="87"/>
      <c r="W5" s="87"/>
    </row>
    <row r="6" spans="1:23" ht="12.75">
      <c r="A6" s="35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0">
        <v>1.3</v>
      </c>
      <c r="T6" s="30"/>
      <c r="U6" s="30"/>
      <c r="V6" s="30"/>
      <c r="W6" s="30"/>
    </row>
    <row r="7" spans="1:23" ht="12.75">
      <c r="A7" s="71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85">
        <v>0.079</v>
      </c>
      <c r="T7" s="85"/>
      <c r="U7" s="85"/>
      <c r="V7" s="85"/>
      <c r="W7" s="85"/>
    </row>
    <row r="8" spans="1:23" ht="12.75">
      <c r="A8" s="71" t="s">
        <v>67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85">
        <v>0.37</v>
      </c>
      <c r="T8" s="85"/>
      <c r="U8" s="85"/>
      <c r="V8" s="85"/>
      <c r="W8" s="85"/>
    </row>
    <row r="9" spans="1:23" ht="12.75">
      <c r="A9" s="71" t="s">
        <v>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85">
        <v>0</v>
      </c>
      <c r="T9" s="85"/>
      <c r="U9" s="85"/>
      <c r="V9" s="85"/>
      <c r="W9" s="85"/>
    </row>
    <row r="10" spans="1:23" ht="12.75">
      <c r="A10" s="71" t="s">
        <v>68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31"/>
      <c r="T10" s="31"/>
      <c r="U10" s="31"/>
      <c r="V10" s="31"/>
      <c r="W10" s="31"/>
    </row>
    <row r="11" spans="1:23" ht="12.75">
      <c r="A11" s="71" t="s">
        <v>69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30">
        <v>1</v>
      </c>
      <c r="T11" s="30"/>
      <c r="U11" s="30"/>
      <c r="V11" s="30"/>
      <c r="W11" s="30"/>
    </row>
    <row r="12" spans="1:23" ht="12.75">
      <c r="A12" s="71" t="s">
        <v>70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30">
        <v>1</v>
      </c>
      <c r="T12" s="30"/>
      <c r="U12" s="30"/>
      <c r="V12" s="30"/>
      <c r="W12" s="30"/>
    </row>
    <row r="13" spans="1:23" ht="12.75">
      <c r="A13" s="71" t="s">
        <v>71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85">
        <v>0.234</v>
      </c>
      <c r="T13" s="85"/>
      <c r="U13" s="85"/>
      <c r="V13" s="85"/>
      <c r="W13" s="85"/>
    </row>
    <row r="14" spans="1:23" ht="12.75">
      <c r="A14" s="71" t="s">
        <v>72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85">
        <v>0.14</v>
      </c>
      <c r="T14" s="85"/>
      <c r="U14" s="85"/>
      <c r="V14" s="85"/>
      <c r="W14" s="85"/>
    </row>
    <row r="15" spans="1:23" ht="12.75">
      <c r="A15" s="71" t="s">
        <v>14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31">
        <v>25.4</v>
      </c>
      <c r="T15" s="31"/>
      <c r="U15" s="31"/>
      <c r="V15" s="31"/>
      <c r="W15" s="31"/>
    </row>
    <row r="16" spans="1:23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/>
      <c r="T16" s="2"/>
      <c r="U16" s="2"/>
      <c r="V16" s="2"/>
      <c r="W16" s="2"/>
    </row>
    <row r="17" spans="1:23" ht="36.75" customHeight="1">
      <c r="A17" s="90" t="s">
        <v>241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ht="12.75" hidden="1"/>
    <row r="19" spans="1:23" ht="12.75">
      <c r="A19" s="79" t="s">
        <v>73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3" ht="12.75">
      <c r="A20" s="79" t="s">
        <v>74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 ht="12.75" hidden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ht="12.75">
      <c r="A22" s="79" t="s">
        <v>194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01" t="s">
        <v>75</v>
      </c>
      <c r="B24" s="45" t="s">
        <v>81</v>
      </c>
      <c r="C24" s="46"/>
      <c r="D24" s="46"/>
      <c r="E24" s="46"/>
      <c r="F24" s="46"/>
      <c r="G24" s="46"/>
      <c r="H24" s="46"/>
      <c r="I24" s="46"/>
      <c r="J24" s="47"/>
      <c r="K24" s="45" t="s">
        <v>80</v>
      </c>
      <c r="L24" s="46"/>
      <c r="M24" s="46"/>
      <c r="N24" s="47"/>
      <c r="O24" s="45" t="s">
        <v>79</v>
      </c>
      <c r="P24" s="46"/>
      <c r="Q24" s="47"/>
      <c r="R24" s="42" t="s">
        <v>78</v>
      </c>
      <c r="S24" s="43"/>
      <c r="T24" s="43"/>
      <c r="U24" s="43"/>
      <c r="V24" s="43"/>
      <c r="W24" s="44"/>
    </row>
    <row r="25" spans="1:23" ht="12.75">
      <c r="A25" s="102"/>
      <c r="B25" s="104"/>
      <c r="C25" s="105"/>
      <c r="D25" s="105"/>
      <c r="E25" s="105"/>
      <c r="F25" s="105"/>
      <c r="G25" s="105"/>
      <c r="H25" s="105"/>
      <c r="I25" s="105"/>
      <c r="J25" s="106"/>
      <c r="K25" s="104"/>
      <c r="L25" s="105"/>
      <c r="M25" s="105"/>
      <c r="N25" s="106"/>
      <c r="O25" s="104"/>
      <c r="P25" s="105"/>
      <c r="Q25" s="106"/>
      <c r="R25" s="45" t="s">
        <v>76</v>
      </c>
      <c r="S25" s="46"/>
      <c r="T25" s="47"/>
      <c r="U25" s="45" t="s">
        <v>77</v>
      </c>
      <c r="V25" s="46"/>
      <c r="W25" s="47"/>
    </row>
    <row r="26" spans="1:23" ht="38.25" customHeight="1">
      <c r="A26" s="103"/>
      <c r="B26" s="48"/>
      <c r="C26" s="49"/>
      <c r="D26" s="49"/>
      <c r="E26" s="49"/>
      <c r="F26" s="49"/>
      <c r="G26" s="49"/>
      <c r="H26" s="49"/>
      <c r="I26" s="49"/>
      <c r="J26" s="50"/>
      <c r="K26" s="48"/>
      <c r="L26" s="49"/>
      <c r="M26" s="49"/>
      <c r="N26" s="50"/>
      <c r="O26" s="48"/>
      <c r="P26" s="49"/>
      <c r="Q26" s="50"/>
      <c r="R26" s="48"/>
      <c r="S26" s="49"/>
      <c r="T26" s="50"/>
      <c r="U26" s="48"/>
      <c r="V26" s="49"/>
      <c r="W26" s="50"/>
    </row>
    <row r="27" spans="1:23" ht="12.75">
      <c r="A27" s="5">
        <v>1</v>
      </c>
      <c r="B27" s="34">
        <v>2</v>
      </c>
      <c r="C27" s="34"/>
      <c r="D27" s="34"/>
      <c r="E27" s="34"/>
      <c r="F27" s="34"/>
      <c r="G27" s="34"/>
      <c r="H27" s="34"/>
      <c r="I27" s="34"/>
      <c r="J27" s="34"/>
      <c r="K27" s="34">
        <v>3</v>
      </c>
      <c r="L27" s="34"/>
      <c r="M27" s="34"/>
      <c r="N27" s="34"/>
      <c r="O27" s="34">
        <v>4</v>
      </c>
      <c r="P27" s="34"/>
      <c r="Q27" s="34"/>
      <c r="R27" s="34">
        <v>5</v>
      </c>
      <c r="S27" s="34"/>
      <c r="T27" s="34"/>
      <c r="U27" s="34">
        <v>6</v>
      </c>
      <c r="V27" s="34"/>
      <c r="W27" s="34"/>
    </row>
    <row r="28" spans="1:23" ht="24.75" customHeight="1">
      <c r="A28" s="97">
        <v>1</v>
      </c>
      <c r="B28" s="100" t="s">
        <v>219</v>
      </c>
      <c r="C28" s="36"/>
      <c r="D28" s="36"/>
      <c r="E28" s="36"/>
      <c r="F28" s="36"/>
      <c r="G28" s="36"/>
      <c r="H28" s="36"/>
      <c r="I28" s="36"/>
      <c r="J28" s="37"/>
      <c r="K28" s="91">
        <v>0.25</v>
      </c>
      <c r="L28" s="91"/>
      <c r="M28" s="91"/>
      <c r="N28" s="91"/>
      <c r="O28" s="91">
        <f>37.53*6.65</f>
        <v>249.57450000000003</v>
      </c>
      <c r="P28" s="91"/>
      <c r="Q28" s="91"/>
      <c r="R28" s="91">
        <f aca="true" t="shared" si="0" ref="R28:R33">K28*O28</f>
        <v>62.39362500000001</v>
      </c>
      <c r="S28" s="91"/>
      <c r="T28" s="91"/>
      <c r="U28" s="91">
        <f aca="true" t="shared" si="1" ref="U28:U33">R28*$S$6</f>
        <v>81.11171250000001</v>
      </c>
      <c r="V28" s="91"/>
      <c r="W28" s="91"/>
    </row>
    <row r="29" spans="1:23" ht="12.75">
      <c r="A29" s="98"/>
      <c r="B29" s="71" t="s">
        <v>16</v>
      </c>
      <c r="C29" s="71"/>
      <c r="D29" s="71"/>
      <c r="E29" s="71"/>
      <c r="F29" s="71"/>
      <c r="G29" s="71"/>
      <c r="H29" s="71"/>
      <c r="I29" s="71"/>
      <c r="J29" s="71"/>
      <c r="K29" s="30">
        <v>0.5</v>
      </c>
      <c r="L29" s="30"/>
      <c r="M29" s="30"/>
      <c r="N29" s="30"/>
      <c r="O29" s="30">
        <f>22.91*6.65</f>
        <v>152.35150000000002</v>
      </c>
      <c r="P29" s="30"/>
      <c r="Q29" s="30"/>
      <c r="R29" s="91">
        <f t="shared" si="0"/>
        <v>76.17575000000001</v>
      </c>
      <c r="S29" s="91"/>
      <c r="T29" s="91"/>
      <c r="U29" s="91">
        <f t="shared" si="1"/>
        <v>99.02847500000001</v>
      </c>
      <c r="V29" s="91"/>
      <c r="W29" s="91"/>
    </row>
    <row r="30" spans="1:23" ht="12.75">
      <c r="A30" s="98"/>
      <c r="B30" s="71" t="s">
        <v>242</v>
      </c>
      <c r="C30" s="71"/>
      <c r="D30" s="71"/>
      <c r="E30" s="71"/>
      <c r="F30" s="71"/>
      <c r="G30" s="71"/>
      <c r="H30" s="71"/>
      <c r="I30" s="71"/>
      <c r="J30" s="71"/>
      <c r="K30" s="30">
        <v>0.5</v>
      </c>
      <c r="L30" s="30"/>
      <c r="M30" s="30"/>
      <c r="N30" s="30"/>
      <c r="O30" s="30">
        <f>22.91*6.65</f>
        <v>152.35150000000002</v>
      </c>
      <c r="P30" s="30"/>
      <c r="Q30" s="30"/>
      <c r="R30" s="91">
        <f t="shared" si="0"/>
        <v>76.17575000000001</v>
      </c>
      <c r="S30" s="91"/>
      <c r="T30" s="91"/>
      <c r="U30" s="91">
        <f t="shared" si="1"/>
        <v>99.02847500000001</v>
      </c>
      <c r="V30" s="91"/>
      <c r="W30" s="91"/>
    </row>
    <row r="31" spans="1:23" ht="12.75">
      <c r="A31" s="98"/>
      <c r="B31" s="71" t="s">
        <v>127</v>
      </c>
      <c r="C31" s="71"/>
      <c r="D31" s="71"/>
      <c r="E31" s="71"/>
      <c r="F31" s="71"/>
      <c r="G31" s="71"/>
      <c r="H31" s="71"/>
      <c r="I31" s="71"/>
      <c r="J31" s="71"/>
      <c r="K31" s="30">
        <v>1</v>
      </c>
      <c r="L31" s="30"/>
      <c r="M31" s="30"/>
      <c r="N31" s="30"/>
      <c r="O31" s="30">
        <f>20.23*6.65</f>
        <v>134.5295</v>
      </c>
      <c r="P31" s="30"/>
      <c r="Q31" s="30"/>
      <c r="R31" s="91">
        <f t="shared" si="0"/>
        <v>134.5295</v>
      </c>
      <c r="S31" s="91"/>
      <c r="T31" s="91"/>
      <c r="U31" s="91">
        <f t="shared" si="1"/>
        <v>174.88835000000003</v>
      </c>
      <c r="V31" s="91"/>
      <c r="W31" s="91"/>
    </row>
    <row r="32" spans="1:23" ht="12.75">
      <c r="A32" s="98"/>
      <c r="B32" s="71" t="s">
        <v>128</v>
      </c>
      <c r="C32" s="71"/>
      <c r="D32" s="71"/>
      <c r="E32" s="71"/>
      <c r="F32" s="71"/>
      <c r="G32" s="71"/>
      <c r="H32" s="71"/>
      <c r="I32" s="71"/>
      <c r="J32" s="71"/>
      <c r="K32" s="30">
        <v>1</v>
      </c>
      <c r="L32" s="30"/>
      <c r="M32" s="30"/>
      <c r="N32" s="30"/>
      <c r="O32" s="30">
        <f>20.23*6.65</f>
        <v>134.5295</v>
      </c>
      <c r="P32" s="30"/>
      <c r="Q32" s="30"/>
      <c r="R32" s="91">
        <f t="shared" si="0"/>
        <v>134.5295</v>
      </c>
      <c r="S32" s="91"/>
      <c r="T32" s="91"/>
      <c r="U32" s="91">
        <f t="shared" si="1"/>
        <v>174.88835000000003</v>
      </c>
      <c r="V32" s="91"/>
      <c r="W32" s="91"/>
    </row>
    <row r="33" spans="1:23" ht="12.75">
      <c r="A33" s="98"/>
      <c r="B33" s="71" t="s">
        <v>220</v>
      </c>
      <c r="C33" s="71"/>
      <c r="D33" s="71"/>
      <c r="E33" s="71"/>
      <c r="F33" s="71"/>
      <c r="G33" s="71"/>
      <c r="H33" s="71"/>
      <c r="I33" s="71"/>
      <c r="J33" s="71"/>
      <c r="K33" s="30">
        <v>1</v>
      </c>
      <c r="L33" s="30"/>
      <c r="M33" s="30"/>
      <c r="N33" s="30"/>
      <c r="O33" s="30">
        <f>25.94*6.65</f>
        <v>172.501</v>
      </c>
      <c r="P33" s="30"/>
      <c r="Q33" s="30"/>
      <c r="R33" s="91">
        <f t="shared" si="0"/>
        <v>172.501</v>
      </c>
      <c r="S33" s="91"/>
      <c r="T33" s="91"/>
      <c r="U33" s="91">
        <f t="shared" si="1"/>
        <v>224.25130000000001</v>
      </c>
      <c r="V33" s="91"/>
      <c r="W33" s="91"/>
    </row>
    <row r="34" spans="1:23" ht="12.75" customHeight="1" hidden="1">
      <c r="A34" s="98"/>
      <c r="B34" s="71"/>
      <c r="C34" s="71"/>
      <c r="D34" s="71"/>
      <c r="E34" s="71"/>
      <c r="F34" s="71"/>
      <c r="G34" s="71"/>
      <c r="H34" s="71"/>
      <c r="I34" s="71"/>
      <c r="J34" s="71"/>
      <c r="K34" s="30"/>
      <c r="L34" s="30"/>
      <c r="M34" s="30"/>
      <c r="N34" s="30"/>
      <c r="O34" s="30"/>
      <c r="P34" s="30"/>
      <c r="Q34" s="30"/>
      <c r="R34" s="91">
        <f aca="true" t="shared" si="2" ref="R34:R40">K34*O34</f>
        <v>0</v>
      </c>
      <c r="S34" s="91"/>
      <c r="T34" s="91"/>
      <c r="U34" s="91">
        <f aca="true" t="shared" si="3" ref="U34:U40">R34*$S$6</f>
        <v>0</v>
      </c>
      <c r="V34" s="91"/>
      <c r="W34" s="91"/>
    </row>
    <row r="35" spans="1:23" ht="12.75" customHeight="1" hidden="1">
      <c r="A35" s="98"/>
      <c r="B35" s="71"/>
      <c r="C35" s="71"/>
      <c r="D35" s="71"/>
      <c r="E35" s="71"/>
      <c r="F35" s="71"/>
      <c r="G35" s="71"/>
      <c r="H35" s="71"/>
      <c r="I35" s="71"/>
      <c r="J35" s="71"/>
      <c r="K35" s="30"/>
      <c r="L35" s="30"/>
      <c r="M35" s="30"/>
      <c r="N35" s="30"/>
      <c r="O35" s="30"/>
      <c r="P35" s="30"/>
      <c r="Q35" s="30"/>
      <c r="R35" s="91">
        <f t="shared" si="2"/>
        <v>0</v>
      </c>
      <c r="S35" s="91"/>
      <c r="T35" s="91"/>
      <c r="U35" s="91">
        <f t="shared" si="3"/>
        <v>0</v>
      </c>
      <c r="V35" s="91"/>
      <c r="W35" s="91"/>
    </row>
    <row r="36" spans="1:23" ht="12.75" customHeight="1" hidden="1">
      <c r="A36" s="98"/>
      <c r="B36" s="95"/>
      <c r="C36" s="95"/>
      <c r="D36" s="95"/>
      <c r="E36" s="95"/>
      <c r="F36" s="95"/>
      <c r="G36" s="95"/>
      <c r="H36" s="95"/>
      <c r="I36" s="95"/>
      <c r="J36" s="95"/>
      <c r="K36" s="96"/>
      <c r="L36" s="96"/>
      <c r="M36" s="96"/>
      <c r="N36" s="96"/>
      <c r="O36" s="96"/>
      <c r="P36" s="96"/>
      <c r="Q36" s="96"/>
      <c r="R36" s="91">
        <f t="shared" si="2"/>
        <v>0</v>
      </c>
      <c r="S36" s="91"/>
      <c r="T36" s="91"/>
      <c r="U36" s="91">
        <f t="shared" si="3"/>
        <v>0</v>
      </c>
      <c r="V36" s="91"/>
      <c r="W36" s="91"/>
    </row>
    <row r="37" spans="1:23" ht="12.75" customHeight="1" hidden="1">
      <c r="A37" s="98"/>
      <c r="B37" s="71"/>
      <c r="C37" s="71"/>
      <c r="D37" s="71"/>
      <c r="E37" s="71"/>
      <c r="F37" s="71"/>
      <c r="G37" s="71"/>
      <c r="H37" s="71"/>
      <c r="I37" s="71"/>
      <c r="J37" s="71"/>
      <c r="K37" s="30"/>
      <c r="L37" s="30"/>
      <c r="M37" s="30"/>
      <c r="N37" s="30"/>
      <c r="O37" s="30"/>
      <c r="P37" s="30"/>
      <c r="Q37" s="30"/>
      <c r="R37" s="91">
        <f t="shared" si="2"/>
        <v>0</v>
      </c>
      <c r="S37" s="91"/>
      <c r="T37" s="91"/>
      <c r="U37" s="91">
        <f t="shared" si="3"/>
        <v>0</v>
      </c>
      <c r="V37" s="91"/>
      <c r="W37" s="91"/>
    </row>
    <row r="38" spans="1:23" ht="12.75">
      <c r="A38" s="98"/>
      <c r="B38" s="35" t="s">
        <v>185</v>
      </c>
      <c r="C38" s="36"/>
      <c r="D38" s="36"/>
      <c r="E38" s="36"/>
      <c r="F38" s="36"/>
      <c r="G38" s="36"/>
      <c r="H38" s="36"/>
      <c r="I38" s="36"/>
      <c r="J38" s="37"/>
      <c r="K38" s="109">
        <v>1</v>
      </c>
      <c r="L38" s="112"/>
      <c r="M38" s="112"/>
      <c r="N38" s="110"/>
      <c r="O38" s="109">
        <f>18*6.65</f>
        <v>119.7</v>
      </c>
      <c r="P38" s="112"/>
      <c r="Q38" s="110"/>
      <c r="R38" s="91">
        <f t="shared" si="2"/>
        <v>119.7</v>
      </c>
      <c r="S38" s="91"/>
      <c r="T38" s="91"/>
      <c r="U38" s="91">
        <f t="shared" si="3"/>
        <v>155.61</v>
      </c>
      <c r="V38" s="91"/>
      <c r="W38" s="91"/>
    </row>
    <row r="39" spans="1:23" ht="12.75">
      <c r="A39" s="98"/>
      <c r="B39" s="35" t="s">
        <v>243</v>
      </c>
      <c r="C39" s="36"/>
      <c r="D39" s="36"/>
      <c r="E39" s="36"/>
      <c r="F39" s="36"/>
      <c r="G39" s="36"/>
      <c r="H39" s="36"/>
      <c r="I39" s="36"/>
      <c r="J39" s="37"/>
      <c r="K39" s="109">
        <v>1</v>
      </c>
      <c r="L39" s="112"/>
      <c r="M39" s="112"/>
      <c r="N39" s="110"/>
      <c r="O39" s="109">
        <f>22.91*6.65</f>
        <v>152.35150000000002</v>
      </c>
      <c r="P39" s="112"/>
      <c r="Q39" s="110"/>
      <c r="R39" s="91">
        <f t="shared" si="2"/>
        <v>152.35150000000002</v>
      </c>
      <c r="S39" s="91"/>
      <c r="T39" s="91"/>
      <c r="U39" s="91">
        <f t="shared" si="3"/>
        <v>198.05695000000003</v>
      </c>
      <c r="V39" s="91"/>
      <c r="W39" s="91"/>
    </row>
    <row r="40" spans="1:23" ht="12.75">
      <c r="A40" s="98"/>
      <c r="B40" s="35" t="s">
        <v>244</v>
      </c>
      <c r="C40" s="36"/>
      <c r="D40" s="36"/>
      <c r="E40" s="36"/>
      <c r="F40" s="36"/>
      <c r="G40" s="36"/>
      <c r="H40" s="36"/>
      <c r="I40" s="36"/>
      <c r="J40" s="37"/>
      <c r="K40" s="109">
        <v>0.25</v>
      </c>
      <c r="L40" s="112"/>
      <c r="M40" s="112"/>
      <c r="N40" s="110"/>
      <c r="O40" s="109">
        <f>22.91*6.65</f>
        <v>152.35150000000002</v>
      </c>
      <c r="P40" s="112"/>
      <c r="Q40" s="110"/>
      <c r="R40" s="91">
        <f t="shared" si="2"/>
        <v>38.087875000000004</v>
      </c>
      <c r="S40" s="91"/>
      <c r="T40" s="91"/>
      <c r="U40" s="91">
        <f t="shared" si="3"/>
        <v>49.51423750000001</v>
      </c>
      <c r="V40" s="91"/>
      <c r="W40" s="91"/>
    </row>
    <row r="41" spans="1:23" ht="12.75">
      <c r="A41" s="98"/>
      <c r="B41" s="92" t="s">
        <v>87</v>
      </c>
      <c r="C41" s="92"/>
      <c r="D41" s="92"/>
      <c r="E41" s="92"/>
      <c r="F41" s="92"/>
      <c r="G41" s="92"/>
      <c r="H41" s="92"/>
      <c r="I41" s="92"/>
      <c r="J41" s="92"/>
      <c r="K41" s="93">
        <f>SUM(K28:N40)</f>
        <v>6.5</v>
      </c>
      <c r="L41" s="93"/>
      <c r="M41" s="93"/>
      <c r="N41" s="93"/>
      <c r="O41" s="93"/>
      <c r="P41" s="93"/>
      <c r="Q41" s="93"/>
      <c r="R41" s="94">
        <f>SUM(R28:T40)</f>
        <v>966.4445000000001</v>
      </c>
      <c r="S41" s="94"/>
      <c r="T41" s="94"/>
      <c r="U41" s="94">
        <f>SUM(U28:W40)</f>
        <v>1256.3778500000003</v>
      </c>
      <c r="V41" s="94"/>
      <c r="W41" s="94"/>
    </row>
    <row r="42" spans="1:23" ht="26.25" customHeight="1">
      <c r="A42" s="98"/>
      <c r="B42" s="71" t="s">
        <v>222</v>
      </c>
      <c r="C42" s="71"/>
      <c r="D42" s="71"/>
      <c r="E42" s="71"/>
      <c r="F42" s="71"/>
      <c r="G42" s="71"/>
      <c r="H42" s="71"/>
      <c r="I42" s="71"/>
      <c r="J42" s="71"/>
      <c r="K42" s="30">
        <v>2</v>
      </c>
      <c r="L42" s="30"/>
      <c r="M42" s="30"/>
      <c r="N42" s="30"/>
      <c r="O42" s="30">
        <f>12.32*6.65</f>
        <v>81.92800000000001</v>
      </c>
      <c r="P42" s="30"/>
      <c r="Q42" s="30"/>
      <c r="R42" s="91">
        <f>K42*O42</f>
        <v>163.85600000000002</v>
      </c>
      <c r="S42" s="91"/>
      <c r="T42" s="91"/>
      <c r="U42" s="91">
        <f>R42*$S$6</f>
        <v>213.01280000000003</v>
      </c>
      <c r="V42" s="91"/>
      <c r="W42" s="91"/>
    </row>
    <row r="43" spans="1:23" ht="27.75" customHeight="1">
      <c r="A43" s="98"/>
      <c r="B43" s="71" t="s">
        <v>25</v>
      </c>
      <c r="C43" s="71"/>
      <c r="D43" s="71"/>
      <c r="E43" s="71"/>
      <c r="F43" s="71"/>
      <c r="G43" s="71"/>
      <c r="H43" s="71"/>
      <c r="I43" s="71"/>
      <c r="J43" s="71"/>
      <c r="K43" s="30">
        <v>3</v>
      </c>
      <c r="L43" s="30"/>
      <c r="M43" s="30"/>
      <c r="N43" s="30"/>
      <c r="O43" s="30">
        <f>10.79*6.65</f>
        <v>71.7535</v>
      </c>
      <c r="P43" s="30"/>
      <c r="Q43" s="30"/>
      <c r="R43" s="91">
        <f>K43*O43</f>
        <v>215.2605</v>
      </c>
      <c r="S43" s="91"/>
      <c r="T43" s="91"/>
      <c r="U43" s="91">
        <f>R43*$S$6</f>
        <v>279.83865000000003</v>
      </c>
      <c r="V43" s="91"/>
      <c r="W43" s="91"/>
    </row>
    <row r="44" spans="1:23" ht="25.5" customHeight="1">
      <c r="A44" s="98"/>
      <c r="B44" s="71" t="s">
        <v>26</v>
      </c>
      <c r="C44" s="71"/>
      <c r="D44" s="71"/>
      <c r="E44" s="71"/>
      <c r="F44" s="71"/>
      <c r="G44" s="71"/>
      <c r="H44" s="71"/>
      <c r="I44" s="71"/>
      <c r="J44" s="71"/>
      <c r="K44" s="30">
        <v>1</v>
      </c>
      <c r="L44" s="30"/>
      <c r="M44" s="30"/>
      <c r="N44" s="30"/>
      <c r="O44" s="30">
        <f>15.16*6.65</f>
        <v>100.81400000000001</v>
      </c>
      <c r="P44" s="30"/>
      <c r="Q44" s="30"/>
      <c r="R44" s="91">
        <f>K44*O44</f>
        <v>100.81400000000001</v>
      </c>
      <c r="S44" s="91"/>
      <c r="T44" s="91"/>
      <c r="U44" s="91">
        <f>R44*$S$6</f>
        <v>131.05820000000003</v>
      </c>
      <c r="V44" s="91"/>
      <c r="W44" s="91"/>
    </row>
    <row r="45" spans="1:23" ht="12.75" customHeight="1" hidden="1">
      <c r="A45" s="98"/>
      <c r="B45" s="71"/>
      <c r="C45" s="71"/>
      <c r="D45" s="71"/>
      <c r="E45" s="71"/>
      <c r="F45" s="71"/>
      <c r="G45" s="71"/>
      <c r="H45" s="71"/>
      <c r="I45" s="71"/>
      <c r="J45" s="71"/>
      <c r="K45" s="30"/>
      <c r="L45" s="30"/>
      <c r="M45" s="30"/>
      <c r="N45" s="30"/>
      <c r="O45" s="30"/>
      <c r="P45" s="30"/>
      <c r="Q45" s="30"/>
      <c r="R45" s="91"/>
      <c r="S45" s="91"/>
      <c r="T45" s="91"/>
      <c r="U45" s="91"/>
      <c r="V45" s="91"/>
      <c r="W45" s="91"/>
    </row>
    <row r="46" spans="1:23" ht="12.75" customHeight="1" hidden="1">
      <c r="A46" s="98"/>
      <c r="B46" s="71"/>
      <c r="C46" s="71"/>
      <c r="D46" s="71"/>
      <c r="E46" s="71"/>
      <c r="F46" s="71"/>
      <c r="G46" s="71"/>
      <c r="H46" s="71"/>
      <c r="I46" s="71"/>
      <c r="J46" s="71"/>
      <c r="K46" s="30"/>
      <c r="L46" s="30"/>
      <c r="M46" s="30"/>
      <c r="N46" s="30"/>
      <c r="O46" s="30"/>
      <c r="P46" s="30"/>
      <c r="Q46" s="30"/>
      <c r="R46" s="91"/>
      <c r="S46" s="91"/>
      <c r="T46" s="91"/>
      <c r="U46" s="91"/>
      <c r="V46" s="91"/>
      <c r="W46" s="91"/>
    </row>
    <row r="47" spans="1:23" ht="12.75" customHeight="1" hidden="1">
      <c r="A47" s="98"/>
      <c r="B47" s="71"/>
      <c r="C47" s="71"/>
      <c r="D47" s="71"/>
      <c r="E47" s="71"/>
      <c r="F47" s="71"/>
      <c r="G47" s="71"/>
      <c r="H47" s="71"/>
      <c r="I47" s="71"/>
      <c r="J47" s="71"/>
      <c r="K47" s="30"/>
      <c r="L47" s="30"/>
      <c r="M47" s="30"/>
      <c r="N47" s="30"/>
      <c r="O47" s="30"/>
      <c r="P47" s="30"/>
      <c r="Q47" s="30"/>
      <c r="R47" s="91"/>
      <c r="S47" s="91"/>
      <c r="T47" s="91"/>
      <c r="U47" s="91"/>
      <c r="V47" s="91"/>
      <c r="W47" s="91"/>
    </row>
    <row r="48" spans="1:23" ht="12.75">
      <c r="A48" s="98"/>
      <c r="B48" s="92" t="s">
        <v>88</v>
      </c>
      <c r="C48" s="92"/>
      <c r="D48" s="92"/>
      <c r="E48" s="92"/>
      <c r="F48" s="92"/>
      <c r="G48" s="92"/>
      <c r="H48" s="92"/>
      <c r="I48" s="92"/>
      <c r="J48" s="92"/>
      <c r="K48" s="93">
        <f>SUM(K42:N46)</f>
        <v>6</v>
      </c>
      <c r="L48" s="93"/>
      <c r="M48" s="93"/>
      <c r="N48" s="93"/>
      <c r="O48" s="93" t="s">
        <v>86</v>
      </c>
      <c r="P48" s="93"/>
      <c r="Q48" s="93"/>
      <c r="R48" s="94">
        <f>SUM(R42:T46)</f>
        <v>479.93050000000005</v>
      </c>
      <c r="S48" s="94"/>
      <c r="T48" s="94"/>
      <c r="U48" s="94">
        <f>SUM(U42:W46)</f>
        <v>623.90965</v>
      </c>
      <c r="V48" s="94"/>
      <c r="W48" s="94"/>
    </row>
    <row r="49" spans="1:23" ht="12.75">
      <c r="A49" s="99"/>
      <c r="B49" s="95" t="s">
        <v>245</v>
      </c>
      <c r="C49" s="95"/>
      <c r="D49" s="95"/>
      <c r="E49" s="95"/>
      <c r="F49" s="95"/>
      <c r="G49" s="95"/>
      <c r="H49" s="95"/>
      <c r="I49" s="95"/>
      <c r="J49" s="95"/>
      <c r="K49" s="96">
        <v>2.5</v>
      </c>
      <c r="L49" s="96"/>
      <c r="M49" s="96"/>
      <c r="N49" s="96"/>
      <c r="O49" s="96">
        <f>16.31*6.65</f>
        <v>108.4615</v>
      </c>
      <c r="P49" s="96"/>
      <c r="Q49" s="96"/>
      <c r="R49" s="113">
        <f>K49*O49</f>
        <v>271.15375</v>
      </c>
      <c r="S49" s="113"/>
      <c r="T49" s="113"/>
      <c r="U49" s="113">
        <f>R49*S6</f>
        <v>352.49987500000003</v>
      </c>
      <c r="V49" s="113"/>
      <c r="W49" s="113"/>
    </row>
    <row r="50" spans="1:23" ht="12.75">
      <c r="A50" s="4"/>
      <c r="B50" s="73" t="s">
        <v>82</v>
      </c>
      <c r="C50" s="73"/>
      <c r="D50" s="73"/>
      <c r="E50" s="73"/>
      <c r="F50" s="73"/>
      <c r="G50" s="73"/>
      <c r="H50" s="73"/>
      <c r="I50" s="73"/>
      <c r="J50" s="73"/>
      <c r="K50" s="53">
        <f>K41+K48+K49</f>
        <v>15</v>
      </c>
      <c r="L50" s="87"/>
      <c r="M50" s="87"/>
      <c r="N50" s="87"/>
      <c r="O50" s="87" t="s">
        <v>86</v>
      </c>
      <c r="P50" s="87"/>
      <c r="Q50" s="87"/>
      <c r="R50" s="53">
        <f>R41+R48+R49</f>
        <v>1717.52875</v>
      </c>
      <c r="S50" s="87"/>
      <c r="T50" s="87"/>
      <c r="U50" s="53">
        <f>U41+U48+U49</f>
        <v>2232.7873750000003</v>
      </c>
      <c r="V50" s="87"/>
      <c r="W50" s="87"/>
    </row>
    <row r="51" spans="1:23" ht="12.75">
      <c r="A51" s="3">
        <v>2</v>
      </c>
      <c r="B51" s="71" t="s">
        <v>65</v>
      </c>
      <c r="C51" s="71"/>
      <c r="D51" s="71"/>
      <c r="E51" s="71"/>
      <c r="F51" s="71"/>
      <c r="G51" s="71"/>
      <c r="H51" s="71"/>
      <c r="I51" s="71"/>
      <c r="J51" s="71"/>
      <c r="K51" s="31" t="s">
        <v>86</v>
      </c>
      <c r="L51" s="31"/>
      <c r="M51" s="31"/>
      <c r="N51" s="31"/>
      <c r="O51" s="31" t="s">
        <v>86</v>
      </c>
      <c r="P51" s="31"/>
      <c r="Q51" s="31"/>
      <c r="R51" s="30">
        <f>R50*$S$7</f>
        <v>135.68477124999998</v>
      </c>
      <c r="S51" s="30"/>
      <c r="T51" s="30"/>
      <c r="U51" s="30">
        <f>U50*$S$7</f>
        <v>176.39020262500003</v>
      </c>
      <c r="V51" s="30"/>
      <c r="W51" s="30"/>
    </row>
    <row r="52" spans="1:23" ht="12.75">
      <c r="A52" s="4"/>
      <c r="B52" s="73" t="s">
        <v>83</v>
      </c>
      <c r="C52" s="73"/>
      <c r="D52" s="73"/>
      <c r="E52" s="73"/>
      <c r="F52" s="73"/>
      <c r="G52" s="73"/>
      <c r="H52" s="73"/>
      <c r="I52" s="73"/>
      <c r="J52" s="73"/>
      <c r="K52" s="87" t="s">
        <v>86</v>
      </c>
      <c r="L52" s="87"/>
      <c r="M52" s="87"/>
      <c r="N52" s="87"/>
      <c r="O52" s="87" t="s">
        <v>86</v>
      </c>
      <c r="P52" s="87"/>
      <c r="Q52" s="87"/>
      <c r="R52" s="53">
        <f>R50+R51</f>
        <v>1853.21352125</v>
      </c>
      <c r="S52" s="87"/>
      <c r="T52" s="87"/>
      <c r="U52" s="53">
        <f>U50+U51</f>
        <v>2409.1775776250006</v>
      </c>
      <c r="V52" s="87"/>
      <c r="W52" s="87"/>
    </row>
    <row r="53" spans="1:23" ht="26.25" customHeight="1">
      <c r="A53" s="3">
        <v>3</v>
      </c>
      <c r="B53" s="71" t="s">
        <v>27</v>
      </c>
      <c r="C53" s="71"/>
      <c r="D53" s="71"/>
      <c r="E53" s="71"/>
      <c r="F53" s="71"/>
      <c r="G53" s="71"/>
      <c r="H53" s="71"/>
      <c r="I53" s="71"/>
      <c r="J53" s="71"/>
      <c r="K53" s="31" t="s">
        <v>86</v>
      </c>
      <c r="L53" s="31"/>
      <c r="M53" s="31"/>
      <c r="N53" s="31"/>
      <c r="O53" s="31" t="s">
        <v>86</v>
      </c>
      <c r="P53" s="31"/>
      <c r="Q53" s="31"/>
      <c r="R53" s="30">
        <f>R52*$S$8</f>
        <v>685.6890028624999</v>
      </c>
      <c r="S53" s="30"/>
      <c r="T53" s="30"/>
      <c r="U53" s="30">
        <f>U52*$S$8</f>
        <v>891.3957037212502</v>
      </c>
      <c r="V53" s="30"/>
      <c r="W53" s="30"/>
    </row>
    <row r="54" spans="1:23" ht="12.75">
      <c r="A54" s="4"/>
      <c r="B54" s="73" t="s">
        <v>85</v>
      </c>
      <c r="C54" s="73"/>
      <c r="D54" s="73"/>
      <c r="E54" s="73"/>
      <c r="F54" s="73"/>
      <c r="G54" s="73"/>
      <c r="H54" s="73"/>
      <c r="I54" s="73"/>
      <c r="J54" s="73"/>
      <c r="K54" s="87" t="s">
        <v>86</v>
      </c>
      <c r="L54" s="87"/>
      <c r="M54" s="87"/>
      <c r="N54" s="87"/>
      <c r="O54" s="87" t="s">
        <v>86</v>
      </c>
      <c r="P54" s="87"/>
      <c r="Q54" s="87"/>
      <c r="R54" s="53">
        <f>R52+R53</f>
        <v>2538.9025241125</v>
      </c>
      <c r="S54" s="87"/>
      <c r="T54" s="87"/>
      <c r="U54" s="53">
        <f>U52+U53</f>
        <v>3300.573281346251</v>
      </c>
      <c r="V54" s="87"/>
      <c r="W54" s="87"/>
    </row>
    <row r="55" spans="1:23" ht="12.75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12"/>
      <c r="L55" s="12"/>
      <c r="M55" s="12"/>
      <c r="N55" s="12"/>
      <c r="O55" s="12"/>
      <c r="P55" s="12"/>
      <c r="Q55" s="12"/>
      <c r="R55" s="23"/>
      <c r="S55" s="12"/>
      <c r="T55" s="12"/>
      <c r="U55" s="23"/>
      <c r="V55" s="12"/>
      <c r="W55" s="12"/>
    </row>
    <row r="56" spans="1:23" ht="12.75">
      <c r="A56" s="12"/>
      <c r="B56" s="22"/>
      <c r="C56" s="22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23"/>
      <c r="S56" s="12"/>
      <c r="T56" s="12"/>
      <c r="U56" s="23"/>
      <c r="V56" s="12"/>
      <c r="W56" s="12"/>
    </row>
    <row r="57" spans="1:23" ht="12.75">
      <c r="A57" s="12"/>
      <c r="B57" s="22"/>
      <c r="C57" s="22"/>
      <c r="D57" s="22"/>
      <c r="E57" s="22"/>
      <c r="F57" s="22"/>
      <c r="G57" s="22"/>
      <c r="H57" s="22"/>
      <c r="I57" s="22"/>
      <c r="J57" s="22"/>
      <c r="K57" s="12"/>
      <c r="L57" s="12"/>
      <c r="M57" s="12"/>
      <c r="N57" s="12"/>
      <c r="O57" s="12"/>
      <c r="P57" s="12"/>
      <c r="Q57" s="12"/>
      <c r="R57" s="23"/>
      <c r="S57" s="12"/>
      <c r="T57" s="12"/>
      <c r="U57" s="23"/>
      <c r="V57" s="12"/>
      <c r="W57" s="12"/>
    </row>
    <row r="58" spans="1:23" ht="12.75">
      <c r="A58" s="12"/>
      <c r="B58" s="22"/>
      <c r="C58" s="22"/>
      <c r="D58" s="22"/>
      <c r="E58" s="22"/>
      <c r="F58" s="22"/>
      <c r="G58" s="22"/>
      <c r="H58" s="22"/>
      <c r="I58" s="22"/>
      <c r="J58" s="22"/>
      <c r="K58" s="12"/>
      <c r="L58" s="12"/>
      <c r="M58" s="12"/>
      <c r="N58" s="12"/>
      <c r="O58" s="12"/>
      <c r="P58" s="12"/>
      <c r="Q58" s="12"/>
      <c r="R58" s="23"/>
      <c r="S58" s="12"/>
      <c r="T58" s="12"/>
      <c r="U58" s="23"/>
      <c r="V58" s="12"/>
      <c r="W58" s="12"/>
    </row>
    <row r="59" spans="1:23" ht="12.75">
      <c r="A59" s="12"/>
      <c r="B59" s="22"/>
      <c r="C59" s="22"/>
      <c r="D59" s="22"/>
      <c r="E59" s="22"/>
      <c r="F59" s="22"/>
      <c r="G59" s="22"/>
      <c r="H59" s="22"/>
      <c r="I59" s="22"/>
      <c r="J59" s="22"/>
      <c r="K59" s="12"/>
      <c r="L59" s="12"/>
      <c r="M59" s="12"/>
      <c r="N59" s="12"/>
      <c r="O59" s="12"/>
      <c r="P59" s="12"/>
      <c r="Q59" s="12"/>
      <c r="R59" s="23"/>
      <c r="S59" s="12"/>
      <c r="T59" s="12"/>
      <c r="U59" s="23"/>
      <c r="V59" s="12"/>
      <c r="W59" s="12"/>
    </row>
    <row r="60" spans="1:23" ht="12.75">
      <c r="A60" s="12"/>
      <c r="B60" s="22"/>
      <c r="C60" s="22"/>
      <c r="D60" s="22"/>
      <c r="E60" s="22"/>
      <c r="F60" s="22"/>
      <c r="G60" s="22"/>
      <c r="H60" s="22"/>
      <c r="I60" s="22"/>
      <c r="J60" s="22"/>
      <c r="K60" s="12"/>
      <c r="L60" s="12"/>
      <c r="M60" s="12"/>
      <c r="N60" s="12"/>
      <c r="O60" s="12"/>
      <c r="P60" s="12"/>
      <c r="Q60" s="12"/>
      <c r="R60" s="23"/>
      <c r="S60" s="12"/>
      <c r="T60" s="12"/>
      <c r="U60" s="23"/>
      <c r="V60" s="12"/>
      <c r="W60" s="12"/>
    </row>
    <row r="61" spans="1:23" ht="12.75">
      <c r="A61" s="12"/>
      <c r="B61" s="22"/>
      <c r="C61" s="22"/>
      <c r="D61" s="22"/>
      <c r="E61" s="22"/>
      <c r="F61" s="22"/>
      <c r="G61" s="22"/>
      <c r="H61" s="22"/>
      <c r="I61" s="22"/>
      <c r="J61" s="22"/>
      <c r="K61" s="12"/>
      <c r="L61" s="12"/>
      <c r="M61" s="12"/>
      <c r="N61" s="12"/>
      <c r="O61" s="12"/>
      <c r="P61" s="12"/>
      <c r="Q61" s="12"/>
      <c r="R61" s="23"/>
      <c r="S61" s="12"/>
      <c r="T61" s="12"/>
      <c r="U61" s="23"/>
      <c r="V61" s="12"/>
      <c r="W61" s="12"/>
    </row>
    <row r="62" spans="1:23" ht="12.75">
      <c r="A62" s="12"/>
      <c r="B62" s="22"/>
      <c r="C62" s="22"/>
      <c r="D62" s="22"/>
      <c r="E62" s="22"/>
      <c r="F62" s="22"/>
      <c r="G62" s="22"/>
      <c r="H62" s="22"/>
      <c r="I62" s="22"/>
      <c r="J62" s="22"/>
      <c r="K62" s="12"/>
      <c r="L62" s="12"/>
      <c r="M62" s="12"/>
      <c r="N62" s="12"/>
      <c r="O62" s="12"/>
      <c r="P62" s="12"/>
      <c r="Q62" s="12"/>
      <c r="R62" s="23"/>
      <c r="S62" s="12"/>
      <c r="T62" s="12"/>
      <c r="U62" s="23"/>
      <c r="V62" s="12"/>
      <c r="W62" s="12"/>
    </row>
    <row r="63" spans="1:23" ht="12.75">
      <c r="A63" s="12"/>
      <c r="B63" s="22"/>
      <c r="C63" s="22"/>
      <c r="D63" s="22"/>
      <c r="E63" s="22"/>
      <c r="F63" s="22"/>
      <c r="G63" s="22"/>
      <c r="H63" s="22"/>
      <c r="I63" s="22"/>
      <c r="J63" s="22"/>
      <c r="K63" s="12"/>
      <c r="L63" s="12"/>
      <c r="M63" s="12"/>
      <c r="N63" s="12"/>
      <c r="O63" s="12"/>
      <c r="P63" s="12"/>
      <c r="Q63" s="12"/>
      <c r="R63" s="23"/>
      <c r="S63" s="12"/>
      <c r="T63" s="12"/>
      <c r="U63" s="23"/>
      <c r="V63" s="12"/>
      <c r="W63" s="12"/>
    </row>
    <row r="65" spans="1:23" ht="12.75">
      <c r="A65" s="79" t="s">
        <v>73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ht="12.75">
      <c r="A66" s="79" t="s">
        <v>89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</row>
    <row r="67" spans="1:23" ht="12.75" hidden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</row>
    <row r="68" spans="1:23" ht="12.75">
      <c r="A68" s="79" t="s">
        <v>28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31" t="s">
        <v>75</v>
      </c>
      <c r="B70" s="31" t="s">
        <v>95</v>
      </c>
      <c r="C70" s="31"/>
      <c r="D70" s="31"/>
      <c r="E70" s="31"/>
      <c r="F70" s="31"/>
      <c r="G70" s="31"/>
      <c r="H70" s="31"/>
      <c r="I70" s="31"/>
      <c r="J70" s="31"/>
      <c r="K70" s="31" t="s">
        <v>94</v>
      </c>
      <c r="L70" s="31"/>
      <c r="M70" s="31" t="s">
        <v>93</v>
      </c>
      <c r="N70" s="31"/>
      <c r="O70" s="31" t="s">
        <v>92</v>
      </c>
      <c r="P70" s="31"/>
      <c r="Q70" s="31"/>
      <c r="R70" s="31" t="s">
        <v>78</v>
      </c>
      <c r="S70" s="31"/>
      <c r="T70" s="31"/>
      <c r="U70" s="31"/>
      <c r="V70" s="31"/>
      <c r="W70" s="31"/>
    </row>
    <row r="71" spans="1:23" ht="39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 t="s">
        <v>90</v>
      </c>
      <c r="S71" s="31"/>
      <c r="T71" s="31"/>
      <c r="U71" s="31" t="s">
        <v>91</v>
      </c>
      <c r="V71" s="31"/>
      <c r="W71" s="31"/>
    </row>
    <row r="72" spans="1:23" ht="12.75">
      <c r="A72" s="6">
        <v>1</v>
      </c>
      <c r="B72" s="75">
        <v>2</v>
      </c>
      <c r="C72" s="75"/>
      <c r="D72" s="75"/>
      <c r="E72" s="75"/>
      <c r="F72" s="75"/>
      <c r="G72" s="75"/>
      <c r="H72" s="75"/>
      <c r="I72" s="75"/>
      <c r="J72" s="75"/>
      <c r="K72" s="75">
        <v>3</v>
      </c>
      <c r="L72" s="75"/>
      <c r="M72" s="75">
        <v>4</v>
      </c>
      <c r="N72" s="75"/>
      <c r="O72" s="75">
        <v>5</v>
      </c>
      <c r="P72" s="75"/>
      <c r="Q72" s="75"/>
      <c r="R72" s="75">
        <v>6</v>
      </c>
      <c r="S72" s="75"/>
      <c r="T72" s="75"/>
      <c r="U72" s="75">
        <v>7</v>
      </c>
      <c r="V72" s="75"/>
      <c r="W72" s="75"/>
    </row>
    <row r="73" spans="1:23" ht="12.75">
      <c r="A73" s="3">
        <v>1</v>
      </c>
      <c r="B73" s="71" t="s">
        <v>223</v>
      </c>
      <c r="C73" s="71"/>
      <c r="D73" s="71"/>
      <c r="E73" s="71"/>
      <c r="F73" s="71"/>
      <c r="G73" s="71"/>
      <c r="H73" s="71"/>
      <c r="I73" s="71"/>
      <c r="J73" s="71"/>
      <c r="K73" s="31" t="s">
        <v>96</v>
      </c>
      <c r="L73" s="31"/>
      <c r="M73" s="30">
        <v>2</v>
      </c>
      <c r="N73" s="30"/>
      <c r="O73" s="30">
        <v>12.7</v>
      </c>
      <c r="P73" s="30"/>
      <c r="Q73" s="30"/>
      <c r="R73" s="30">
        <f aca="true" t="shared" si="4" ref="R73:R109">M73*O73</f>
        <v>25.4</v>
      </c>
      <c r="S73" s="30"/>
      <c r="T73" s="30"/>
      <c r="U73" s="30">
        <f aca="true" t="shared" si="5" ref="U73:U109">R73*$S$11</f>
        <v>25.4</v>
      </c>
      <c r="V73" s="30"/>
      <c r="W73" s="30"/>
    </row>
    <row r="74" spans="1:23" ht="12.75">
      <c r="A74" s="3">
        <v>2</v>
      </c>
      <c r="B74" s="71" t="s">
        <v>99</v>
      </c>
      <c r="C74" s="71"/>
      <c r="D74" s="71"/>
      <c r="E74" s="71"/>
      <c r="F74" s="71"/>
      <c r="G74" s="71"/>
      <c r="H74" s="71"/>
      <c r="I74" s="71"/>
      <c r="J74" s="71"/>
      <c r="K74" s="31" t="s">
        <v>100</v>
      </c>
      <c r="L74" s="31"/>
      <c r="M74" s="30">
        <v>2</v>
      </c>
      <c r="N74" s="30"/>
      <c r="O74" s="30">
        <v>10.9</v>
      </c>
      <c r="P74" s="30"/>
      <c r="Q74" s="30"/>
      <c r="R74" s="30">
        <f t="shared" si="4"/>
        <v>21.8</v>
      </c>
      <c r="S74" s="30"/>
      <c r="T74" s="30"/>
      <c r="U74" s="30">
        <f t="shared" si="5"/>
        <v>21.8</v>
      </c>
      <c r="V74" s="30"/>
      <c r="W74" s="30"/>
    </row>
    <row r="75" spans="1:23" ht="25.5" customHeight="1">
      <c r="A75" s="3">
        <v>3</v>
      </c>
      <c r="B75" s="71" t="s">
        <v>104</v>
      </c>
      <c r="C75" s="71"/>
      <c r="D75" s="71"/>
      <c r="E75" s="71"/>
      <c r="F75" s="71"/>
      <c r="G75" s="71"/>
      <c r="H75" s="71"/>
      <c r="I75" s="71"/>
      <c r="J75" s="71"/>
      <c r="K75" s="31" t="s">
        <v>108</v>
      </c>
      <c r="L75" s="31"/>
      <c r="M75" s="30">
        <v>0.34</v>
      </c>
      <c r="N75" s="30"/>
      <c r="O75" s="30">
        <v>67.7</v>
      </c>
      <c r="P75" s="30"/>
      <c r="Q75" s="30"/>
      <c r="R75" s="30">
        <f t="shared" si="4"/>
        <v>23.018000000000004</v>
      </c>
      <c r="S75" s="30"/>
      <c r="T75" s="30"/>
      <c r="U75" s="30">
        <f t="shared" si="5"/>
        <v>23.018000000000004</v>
      </c>
      <c r="V75" s="30"/>
      <c r="W75" s="30"/>
    </row>
    <row r="76" spans="1:23" ht="12.75">
      <c r="A76" s="3">
        <v>4</v>
      </c>
      <c r="B76" s="71" t="s">
        <v>29</v>
      </c>
      <c r="C76" s="71"/>
      <c r="D76" s="71"/>
      <c r="E76" s="71"/>
      <c r="F76" s="71"/>
      <c r="G76" s="71"/>
      <c r="H76" s="71"/>
      <c r="I76" s="71"/>
      <c r="J76" s="71"/>
      <c r="K76" s="31" t="s">
        <v>100</v>
      </c>
      <c r="L76" s="31"/>
      <c r="M76" s="30">
        <v>0.5</v>
      </c>
      <c r="N76" s="30"/>
      <c r="O76" s="30">
        <v>87.8</v>
      </c>
      <c r="P76" s="30"/>
      <c r="Q76" s="30"/>
      <c r="R76" s="30">
        <f t="shared" si="4"/>
        <v>43.9</v>
      </c>
      <c r="S76" s="30"/>
      <c r="T76" s="30"/>
      <c r="U76" s="30">
        <f t="shared" si="5"/>
        <v>43.9</v>
      </c>
      <c r="V76" s="30"/>
      <c r="W76" s="30"/>
    </row>
    <row r="77" spans="1:23" ht="12.75">
      <c r="A77" s="3">
        <v>5</v>
      </c>
      <c r="B77" s="71" t="s">
        <v>97</v>
      </c>
      <c r="C77" s="71"/>
      <c r="D77" s="71"/>
      <c r="E77" s="71"/>
      <c r="F77" s="71"/>
      <c r="G77" s="71"/>
      <c r="H77" s="71"/>
      <c r="I77" s="71"/>
      <c r="J77" s="71"/>
      <c r="K77" s="31" t="s">
        <v>98</v>
      </c>
      <c r="L77" s="31"/>
      <c r="M77" s="30">
        <v>0.34</v>
      </c>
      <c r="N77" s="30"/>
      <c r="O77" s="30">
        <v>8</v>
      </c>
      <c r="P77" s="30"/>
      <c r="Q77" s="30"/>
      <c r="R77" s="30">
        <f t="shared" si="4"/>
        <v>2.72</v>
      </c>
      <c r="S77" s="30"/>
      <c r="T77" s="30"/>
      <c r="U77" s="30">
        <f t="shared" si="5"/>
        <v>2.72</v>
      </c>
      <c r="V77" s="30"/>
      <c r="W77" s="30"/>
    </row>
    <row r="78" spans="1:23" ht="12.75">
      <c r="A78" s="3">
        <v>6</v>
      </c>
      <c r="B78" s="71" t="s">
        <v>30</v>
      </c>
      <c r="C78" s="71"/>
      <c r="D78" s="71"/>
      <c r="E78" s="71"/>
      <c r="F78" s="71"/>
      <c r="G78" s="71"/>
      <c r="H78" s="71"/>
      <c r="I78" s="71"/>
      <c r="J78" s="71"/>
      <c r="K78" s="31" t="s">
        <v>96</v>
      </c>
      <c r="L78" s="31"/>
      <c r="M78" s="30">
        <v>0.34</v>
      </c>
      <c r="N78" s="30"/>
      <c r="O78" s="30">
        <v>49.8</v>
      </c>
      <c r="P78" s="30"/>
      <c r="Q78" s="30"/>
      <c r="R78" s="30">
        <f t="shared" si="4"/>
        <v>16.932</v>
      </c>
      <c r="S78" s="30"/>
      <c r="T78" s="30"/>
      <c r="U78" s="30">
        <f t="shared" si="5"/>
        <v>16.932</v>
      </c>
      <c r="V78" s="30"/>
      <c r="W78" s="30"/>
    </row>
    <row r="79" spans="1:23" ht="12.75">
      <c r="A79" s="3">
        <v>7</v>
      </c>
      <c r="B79" s="71" t="s">
        <v>19</v>
      </c>
      <c r="C79" s="71"/>
      <c r="D79" s="71"/>
      <c r="E79" s="71"/>
      <c r="F79" s="71"/>
      <c r="G79" s="71"/>
      <c r="H79" s="71"/>
      <c r="I79" s="71"/>
      <c r="J79" s="71"/>
      <c r="K79" s="31" t="s">
        <v>100</v>
      </c>
      <c r="L79" s="31"/>
      <c r="M79" s="30">
        <v>0.3</v>
      </c>
      <c r="N79" s="30"/>
      <c r="O79" s="30">
        <v>51.8</v>
      </c>
      <c r="P79" s="30"/>
      <c r="Q79" s="30"/>
      <c r="R79" s="30">
        <f t="shared" si="4"/>
        <v>15.54</v>
      </c>
      <c r="S79" s="30"/>
      <c r="T79" s="30"/>
      <c r="U79" s="30">
        <f t="shared" si="5"/>
        <v>15.54</v>
      </c>
      <c r="V79" s="30"/>
      <c r="W79" s="30"/>
    </row>
    <row r="80" spans="1:23" ht="12.75">
      <c r="A80" s="3">
        <v>8</v>
      </c>
      <c r="B80" s="71" t="s">
        <v>197</v>
      </c>
      <c r="C80" s="71"/>
      <c r="D80" s="71"/>
      <c r="E80" s="71"/>
      <c r="F80" s="71"/>
      <c r="G80" s="71"/>
      <c r="H80" s="71"/>
      <c r="I80" s="71"/>
      <c r="J80" s="71"/>
      <c r="K80" s="31" t="s">
        <v>100</v>
      </c>
      <c r="L80" s="31"/>
      <c r="M80" s="30">
        <v>0.1</v>
      </c>
      <c r="N80" s="30"/>
      <c r="O80" s="30">
        <v>160</v>
      </c>
      <c r="P80" s="30"/>
      <c r="Q80" s="30"/>
      <c r="R80" s="30">
        <f t="shared" si="4"/>
        <v>16</v>
      </c>
      <c r="S80" s="30"/>
      <c r="T80" s="30"/>
      <c r="U80" s="30">
        <f t="shared" si="5"/>
        <v>16</v>
      </c>
      <c r="V80" s="30"/>
      <c r="W80" s="30"/>
    </row>
    <row r="81" spans="1:23" ht="12.75">
      <c r="A81" s="3">
        <v>9</v>
      </c>
      <c r="B81" s="71" t="s">
        <v>210</v>
      </c>
      <c r="C81" s="71"/>
      <c r="D81" s="71"/>
      <c r="E81" s="71"/>
      <c r="F81" s="71"/>
      <c r="G81" s="71"/>
      <c r="H81" s="71"/>
      <c r="I81" s="71"/>
      <c r="J81" s="71"/>
      <c r="K81" s="31" t="s">
        <v>110</v>
      </c>
      <c r="L81" s="31"/>
      <c r="M81" s="30">
        <v>5</v>
      </c>
      <c r="N81" s="30"/>
      <c r="O81" s="30">
        <v>8</v>
      </c>
      <c r="P81" s="30"/>
      <c r="Q81" s="30"/>
      <c r="R81" s="30">
        <f t="shared" si="4"/>
        <v>40</v>
      </c>
      <c r="S81" s="30"/>
      <c r="T81" s="30"/>
      <c r="U81" s="30">
        <f t="shared" si="5"/>
        <v>40</v>
      </c>
      <c r="V81" s="30"/>
      <c r="W81" s="30"/>
    </row>
    <row r="82" spans="1:23" ht="12.75">
      <c r="A82" s="3">
        <v>10</v>
      </c>
      <c r="B82" s="71" t="s">
        <v>129</v>
      </c>
      <c r="C82" s="71"/>
      <c r="D82" s="71"/>
      <c r="E82" s="71"/>
      <c r="F82" s="71"/>
      <c r="G82" s="71"/>
      <c r="H82" s="71"/>
      <c r="I82" s="71"/>
      <c r="J82" s="71"/>
      <c r="K82" s="31" t="s">
        <v>126</v>
      </c>
      <c r="L82" s="31"/>
      <c r="M82" s="30">
        <v>0.1</v>
      </c>
      <c r="N82" s="30"/>
      <c r="O82" s="30">
        <v>50</v>
      </c>
      <c r="P82" s="30"/>
      <c r="Q82" s="30"/>
      <c r="R82" s="30">
        <f t="shared" si="4"/>
        <v>5</v>
      </c>
      <c r="S82" s="30"/>
      <c r="T82" s="30"/>
      <c r="U82" s="30">
        <f t="shared" si="5"/>
        <v>5</v>
      </c>
      <c r="V82" s="30"/>
      <c r="W82" s="30"/>
    </row>
    <row r="83" spans="1:23" ht="12.75">
      <c r="A83" s="3">
        <v>11</v>
      </c>
      <c r="B83" s="71" t="s">
        <v>31</v>
      </c>
      <c r="C83" s="71"/>
      <c r="D83" s="71"/>
      <c r="E83" s="71"/>
      <c r="F83" s="71"/>
      <c r="G83" s="71"/>
      <c r="H83" s="71"/>
      <c r="I83" s="71"/>
      <c r="J83" s="71"/>
      <c r="K83" s="31" t="s">
        <v>96</v>
      </c>
      <c r="L83" s="31"/>
      <c r="M83" s="30">
        <v>1</v>
      </c>
      <c r="N83" s="30"/>
      <c r="O83" s="30">
        <v>25</v>
      </c>
      <c r="P83" s="30"/>
      <c r="Q83" s="30"/>
      <c r="R83" s="30">
        <f t="shared" si="4"/>
        <v>25</v>
      </c>
      <c r="S83" s="30"/>
      <c r="T83" s="30"/>
      <c r="U83" s="30">
        <f t="shared" si="5"/>
        <v>25</v>
      </c>
      <c r="V83" s="30"/>
      <c r="W83" s="30"/>
    </row>
    <row r="84" spans="1:23" ht="12.75">
      <c r="A84" s="3">
        <v>12</v>
      </c>
      <c r="B84" s="71" t="s">
        <v>130</v>
      </c>
      <c r="C84" s="71"/>
      <c r="D84" s="71"/>
      <c r="E84" s="71"/>
      <c r="F84" s="71"/>
      <c r="G84" s="71"/>
      <c r="H84" s="71"/>
      <c r="I84" s="71"/>
      <c r="J84" s="71"/>
      <c r="K84" s="31" t="s">
        <v>100</v>
      </c>
      <c r="L84" s="31"/>
      <c r="M84" s="30">
        <v>6</v>
      </c>
      <c r="N84" s="30"/>
      <c r="O84" s="30">
        <v>49.8</v>
      </c>
      <c r="P84" s="30"/>
      <c r="Q84" s="30"/>
      <c r="R84" s="30">
        <f t="shared" si="4"/>
        <v>298.79999999999995</v>
      </c>
      <c r="S84" s="30"/>
      <c r="T84" s="30"/>
      <c r="U84" s="30">
        <f t="shared" si="5"/>
        <v>298.79999999999995</v>
      </c>
      <c r="V84" s="30"/>
      <c r="W84" s="30"/>
    </row>
    <row r="85" spans="1:23" ht="12.75">
      <c r="A85" s="3">
        <v>13</v>
      </c>
      <c r="B85" s="71" t="s">
        <v>131</v>
      </c>
      <c r="C85" s="71"/>
      <c r="D85" s="71"/>
      <c r="E85" s="71"/>
      <c r="F85" s="71"/>
      <c r="G85" s="71"/>
      <c r="H85" s="71"/>
      <c r="I85" s="71"/>
      <c r="J85" s="71"/>
      <c r="K85" s="31" t="s">
        <v>100</v>
      </c>
      <c r="L85" s="31"/>
      <c r="M85" s="30">
        <v>0.2</v>
      </c>
      <c r="N85" s="30"/>
      <c r="O85" s="30">
        <v>28</v>
      </c>
      <c r="P85" s="30"/>
      <c r="Q85" s="30"/>
      <c r="R85" s="30">
        <f t="shared" si="4"/>
        <v>5.6000000000000005</v>
      </c>
      <c r="S85" s="30"/>
      <c r="T85" s="30"/>
      <c r="U85" s="30">
        <f t="shared" si="5"/>
        <v>5.6000000000000005</v>
      </c>
      <c r="V85" s="30"/>
      <c r="W85" s="30"/>
    </row>
    <row r="86" spans="1:23" ht="12.75">
      <c r="A86" s="3">
        <v>14</v>
      </c>
      <c r="B86" s="71" t="s">
        <v>32</v>
      </c>
      <c r="C86" s="71"/>
      <c r="D86" s="71"/>
      <c r="E86" s="71"/>
      <c r="F86" s="71"/>
      <c r="G86" s="71"/>
      <c r="H86" s="71"/>
      <c r="I86" s="71"/>
      <c r="J86" s="71"/>
      <c r="K86" s="31" t="s">
        <v>96</v>
      </c>
      <c r="L86" s="31"/>
      <c r="M86" s="30">
        <v>0.03</v>
      </c>
      <c r="N86" s="30"/>
      <c r="O86" s="30">
        <v>908.8</v>
      </c>
      <c r="P86" s="30"/>
      <c r="Q86" s="30"/>
      <c r="R86" s="30">
        <f t="shared" si="4"/>
        <v>27.264</v>
      </c>
      <c r="S86" s="30"/>
      <c r="T86" s="30"/>
      <c r="U86" s="30">
        <f t="shared" si="5"/>
        <v>27.264</v>
      </c>
      <c r="V86" s="30"/>
      <c r="W86" s="30"/>
    </row>
    <row r="87" spans="1:23" ht="12.75">
      <c r="A87" s="3">
        <v>15</v>
      </c>
      <c r="B87" s="71" t="s">
        <v>33</v>
      </c>
      <c r="C87" s="71"/>
      <c r="D87" s="71"/>
      <c r="E87" s="71"/>
      <c r="F87" s="71"/>
      <c r="G87" s="71"/>
      <c r="H87" s="71"/>
      <c r="I87" s="71"/>
      <c r="J87" s="71"/>
      <c r="K87" s="31" t="s">
        <v>100</v>
      </c>
      <c r="L87" s="31"/>
      <c r="M87" s="30">
        <v>4</v>
      </c>
      <c r="N87" s="30"/>
      <c r="O87" s="30">
        <v>14.8</v>
      </c>
      <c r="P87" s="30"/>
      <c r="Q87" s="30"/>
      <c r="R87" s="30">
        <f t="shared" si="4"/>
        <v>59.2</v>
      </c>
      <c r="S87" s="30"/>
      <c r="T87" s="30"/>
      <c r="U87" s="30">
        <f t="shared" si="5"/>
        <v>59.2</v>
      </c>
      <c r="V87" s="30"/>
      <c r="W87" s="30"/>
    </row>
    <row r="88" spans="1:23" ht="12.75">
      <c r="A88" s="3">
        <v>16</v>
      </c>
      <c r="B88" s="71" t="s">
        <v>211</v>
      </c>
      <c r="C88" s="71"/>
      <c r="D88" s="71"/>
      <c r="E88" s="71"/>
      <c r="F88" s="71"/>
      <c r="G88" s="71"/>
      <c r="H88" s="71"/>
      <c r="I88" s="71"/>
      <c r="J88" s="71"/>
      <c r="K88" s="31" t="s">
        <v>96</v>
      </c>
      <c r="L88" s="31"/>
      <c r="M88" s="30">
        <v>0.1</v>
      </c>
      <c r="N88" s="30"/>
      <c r="O88" s="30">
        <v>60</v>
      </c>
      <c r="P88" s="30"/>
      <c r="Q88" s="30"/>
      <c r="R88" s="30">
        <f t="shared" si="4"/>
        <v>6</v>
      </c>
      <c r="S88" s="30"/>
      <c r="T88" s="30"/>
      <c r="U88" s="30">
        <f t="shared" si="5"/>
        <v>6</v>
      </c>
      <c r="V88" s="30"/>
      <c r="W88" s="30"/>
    </row>
    <row r="89" spans="1:23" ht="12.75">
      <c r="A89" s="3">
        <v>17</v>
      </c>
      <c r="B89" s="71" t="s">
        <v>212</v>
      </c>
      <c r="C89" s="71"/>
      <c r="D89" s="71"/>
      <c r="E89" s="71"/>
      <c r="F89" s="71"/>
      <c r="G89" s="71"/>
      <c r="H89" s="71"/>
      <c r="I89" s="71"/>
      <c r="J89" s="71"/>
      <c r="K89" s="31" t="s">
        <v>100</v>
      </c>
      <c r="L89" s="31"/>
      <c r="M89" s="30">
        <v>5</v>
      </c>
      <c r="N89" s="30"/>
      <c r="O89" s="30">
        <v>29</v>
      </c>
      <c r="P89" s="30"/>
      <c r="Q89" s="30"/>
      <c r="R89" s="30">
        <f t="shared" si="4"/>
        <v>145</v>
      </c>
      <c r="S89" s="30"/>
      <c r="T89" s="30"/>
      <c r="U89" s="30">
        <f t="shared" si="5"/>
        <v>145</v>
      </c>
      <c r="V89" s="30"/>
      <c r="W89" s="30"/>
    </row>
    <row r="90" spans="1:23" ht="12.75">
      <c r="A90" s="3">
        <v>18</v>
      </c>
      <c r="B90" s="71" t="s">
        <v>224</v>
      </c>
      <c r="C90" s="71"/>
      <c r="D90" s="71"/>
      <c r="E90" s="71"/>
      <c r="F90" s="71"/>
      <c r="G90" s="71"/>
      <c r="H90" s="71"/>
      <c r="I90" s="71"/>
      <c r="J90" s="71"/>
      <c r="K90" s="31" t="s">
        <v>96</v>
      </c>
      <c r="L90" s="31"/>
      <c r="M90" s="30">
        <v>1.2</v>
      </c>
      <c r="N90" s="30"/>
      <c r="O90" s="30">
        <v>77</v>
      </c>
      <c r="P90" s="30"/>
      <c r="Q90" s="30"/>
      <c r="R90" s="30">
        <f t="shared" si="4"/>
        <v>92.39999999999999</v>
      </c>
      <c r="S90" s="30"/>
      <c r="T90" s="30"/>
      <c r="U90" s="30">
        <f t="shared" si="5"/>
        <v>92.39999999999999</v>
      </c>
      <c r="V90" s="30"/>
      <c r="W90" s="30"/>
    </row>
    <row r="91" spans="1:23" ht="12.75">
      <c r="A91" s="3">
        <v>19</v>
      </c>
      <c r="B91" s="71" t="s">
        <v>34</v>
      </c>
      <c r="C91" s="71"/>
      <c r="D91" s="71"/>
      <c r="E91" s="71"/>
      <c r="F91" s="71"/>
      <c r="G91" s="71"/>
      <c r="H91" s="71"/>
      <c r="I91" s="71"/>
      <c r="J91" s="71"/>
      <c r="K91" s="31" t="s">
        <v>0</v>
      </c>
      <c r="L91" s="31"/>
      <c r="M91" s="30">
        <v>15</v>
      </c>
      <c r="N91" s="30"/>
      <c r="O91" s="30">
        <v>0.5</v>
      </c>
      <c r="P91" s="30"/>
      <c r="Q91" s="30"/>
      <c r="R91" s="30">
        <f t="shared" si="4"/>
        <v>7.5</v>
      </c>
      <c r="S91" s="30"/>
      <c r="T91" s="30"/>
      <c r="U91" s="30">
        <f t="shared" si="5"/>
        <v>7.5</v>
      </c>
      <c r="V91" s="30"/>
      <c r="W91" s="30"/>
    </row>
    <row r="92" spans="1:23" ht="12.75">
      <c r="A92" s="3">
        <v>20</v>
      </c>
      <c r="B92" s="71" t="s">
        <v>45</v>
      </c>
      <c r="C92" s="71"/>
      <c r="D92" s="71"/>
      <c r="E92" s="71"/>
      <c r="F92" s="71"/>
      <c r="G92" s="71"/>
      <c r="H92" s="71"/>
      <c r="I92" s="71"/>
      <c r="J92" s="71"/>
      <c r="K92" s="31" t="s">
        <v>96</v>
      </c>
      <c r="L92" s="31"/>
      <c r="M92" s="30">
        <v>0.5</v>
      </c>
      <c r="N92" s="30"/>
      <c r="O92" s="30">
        <v>0.3</v>
      </c>
      <c r="P92" s="30"/>
      <c r="Q92" s="30"/>
      <c r="R92" s="30">
        <f>M92*O92</f>
        <v>0.15</v>
      </c>
      <c r="S92" s="30"/>
      <c r="T92" s="30"/>
      <c r="U92" s="30">
        <f>R92*$S$11</f>
        <v>0.15</v>
      </c>
      <c r="V92" s="30"/>
      <c r="W92" s="30"/>
    </row>
    <row r="93" spans="1:23" ht="12.75">
      <c r="A93" s="3">
        <v>21</v>
      </c>
      <c r="B93" s="71" t="s">
        <v>198</v>
      </c>
      <c r="C93" s="71"/>
      <c r="D93" s="71"/>
      <c r="E93" s="71"/>
      <c r="F93" s="71"/>
      <c r="G93" s="71"/>
      <c r="H93" s="71"/>
      <c r="I93" s="71"/>
      <c r="J93" s="71"/>
      <c r="K93" s="31" t="s">
        <v>96</v>
      </c>
      <c r="L93" s="31"/>
      <c r="M93" s="30">
        <v>0.5</v>
      </c>
      <c r="N93" s="30"/>
      <c r="O93" s="30">
        <v>178.8</v>
      </c>
      <c r="P93" s="30"/>
      <c r="Q93" s="30"/>
      <c r="R93" s="30">
        <f t="shared" si="4"/>
        <v>89.4</v>
      </c>
      <c r="S93" s="30"/>
      <c r="T93" s="30"/>
      <c r="U93" s="30">
        <f t="shared" si="5"/>
        <v>89.4</v>
      </c>
      <c r="V93" s="30"/>
      <c r="W93" s="30"/>
    </row>
    <row r="94" spans="1:23" ht="12.75">
      <c r="A94" s="3">
        <v>22</v>
      </c>
      <c r="B94" s="71" t="s">
        <v>225</v>
      </c>
      <c r="C94" s="71"/>
      <c r="D94" s="71"/>
      <c r="E94" s="71"/>
      <c r="F94" s="71"/>
      <c r="G94" s="71"/>
      <c r="H94" s="71"/>
      <c r="I94" s="71"/>
      <c r="J94" s="71"/>
      <c r="K94" s="89" t="s">
        <v>100</v>
      </c>
      <c r="L94" s="89"/>
      <c r="M94" s="30">
        <v>1</v>
      </c>
      <c r="N94" s="30"/>
      <c r="O94" s="30">
        <v>30</v>
      </c>
      <c r="P94" s="30"/>
      <c r="Q94" s="30"/>
      <c r="R94" s="30">
        <f t="shared" si="4"/>
        <v>30</v>
      </c>
      <c r="S94" s="30"/>
      <c r="T94" s="30"/>
      <c r="U94" s="30">
        <f t="shared" si="5"/>
        <v>30</v>
      </c>
      <c r="V94" s="30"/>
      <c r="W94" s="30"/>
    </row>
    <row r="95" spans="1:23" ht="12.75">
      <c r="A95" s="3">
        <v>23</v>
      </c>
      <c r="B95" s="71" t="s">
        <v>213</v>
      </c>
      <c r="C95" s="71"/>
      <c r="D95" s="71"/>
      <c r="E95" s="71"/>
      <c r="F95" s="71"/>
      <c r="G95" s="71"/>
      <c r="H95" s="71"/>
      <c r="I95" s="71"/>
      <c r="J95" s="71"/>
      <c r="K95" s="31" t="s">
        <v>100</v>
      </c>
      <c r="L95" s="31"/>
      <c r="M95" s="30">
        <v>1</v>
      </c>
      <c r="N95" s="30"/>
      <c r="O95" s="30">
        <v>128</v>
      </c>
      <c r="P95" s="30"/>
      <c r="Q95" s="30"/>
      <c r="R95" s="30">
        <f t="shared" si="4"/>
        <v>128</v>
      </c>
      <c r="S95" s="30"/>
      <c r="T95" s="30"/>
      <c r="U95" s="30">
        <f t="shared" si="5"/>
        <v>128</v>
      </c>
      <c r="V95" s="30"/>
      <c r="W95" s="30"/>
    </row>
    <row r="96" spans="1:23" ht="12.75">
      <c r="A96" s="3">
        <v>24</v>
      </c>
      <c r="B96" s="71" t="s">
        <v>35</v>
      </c>
      <c r="C96" s="71"/>
      <c r="D96" s="71"/>
      <c r="E96" s="71"/>
      <c r="F96" s="71"/>
      <c r="G96" s="71"/>
      <c r="H96" s="71"/>
      <c r="I96" s="71"/>
      <c r="J96" s="71"/>
      <c r="K96" s="31" t="s">
        <v>100</v>
      </c>
      <c r="L96" s="31"/>
      <c r="M96" s="30">
        <v>0.06</v>
      </c>
      <c r="N96" s="30"/>
      <c r="O96" s="30">
        <v>200</v>
      </c>
      <c r="P96" s="30"/>
      <c r="Q96" s="30"/>
      <c r="R96" s="30">
        <f t="shared" si="4"/>
        <v>12</v>
      </c>
      <c r="S96" s="30"/>
      <c r="T96" s="30"/>
      <c r="U96" s="30">
        <f t="shared" si="5"/>
        <v>12</v>
      </c>
      <c r="V96" s="30"/>
      <c r="W96" s="30"/>
    </row>
    <row r="97" spans="1:23" ht="12.75">
      <c r="A97" s="3">
        <v>25</v>
      </c>
      <c r="B97" s="71" t="s">
        <v>36</v>
      </c>
      <c r="C97" s="71"/>
      <c r="D97" s="71"/>
      <c r="E97" s="71"/>
      <c r="F97" s="71"/>
      <c r="G97" s="71"/>
      <c r="H97" s="71"/>
      <c r="I97" s="71"/>
      <c r="J97" s="71"/>
      <c r="K97" s="31" t="s">
        <v>100</v>
      </c>
      <c r="L97" s="31"/>
      <c r="M97" s="30">
        <v>4</v>
      </c>
      <c r="N97" s="30"/>
      <c r="O97" s="30">
        <v>9</v>
      </c>
      <c r="P97" s="30"/>
      <c r="Q97" s="30"/>
      <c r="R97" s="30">
        <f t="shared" si="4"/>
        <v>36</v>
      </c>
      <c r="S97" s="30"/>
      <c r="T97" s="30"/>
      <c r="U97" s="30">
        <f t="shared" si="5"/>
        <v>36</v>
      </c>
      <c r="V97" s="30"/>
      <c r="W97" s="30"/>
    </row>
    <row r="98" spans="1:23" ht="12.75">
      <c r="A98" s="3">
        <v>26</v>
      </c>
      <c r="B98" s="71" t="s">
        <v>37</v>
      </c>
      <c r="C98" s="71"/>
      <c r="D98" s="71"/>
      <c r="E98" s="71"/>
      <c r="F98" s="71"/>
      <c r="G98" s="71"/>
      <c r="H98" s="71"/>
      <c r="I98" s="71"/>
      <c r="J98" s="71"/>
      <c r="K98" s="31" t="s">
        <v>96</v>
      </c>
      <c r="L98" s="31"/>
      <c r="M98" s="30">
        <v>2</v>
      </c>
      <c r="N98" s="30"/>
      <c r="O98" s="30">
        <v>20.68</v>
      </c>
      <c r="P98" s="30"/>
      <c r="Q98" s="30"/>
      <c r="R98" s="30">
        <f t="shared" si="4"/>
        <v>41.36</v>
      </c>
      <c r="S98" s="30"/>
      <c r="T98" s="30"/>
      <c r="U98" s="30">
        <f t="shared" si="5"/>
        <v>41.36</v>
      </c>
      <c r="V98" s="30"/>
      <c r="W98" s="30"/>
    </row>
    <row r="99" spans="1:23" ht="12.75">
      <c r="A99" s="3">
        <v>27</v>
      </c>
      <c r="B99" s="71" t="s">
        <v>38</v>
      </c>
      <c r="C99" s="71"/>
      <c r="D99" s="71"/>
      <c r="E99" s="71"/>
      <c r="F99" s="71"/>
      <c r="G99" s="71"/>
      <c r="H99" s="71"/>
      <c r="I99" s="71"/>
      <c r="J99" s="71"/>
      <c r="K99" s="31" t="s">
        <v>226</v>
      </c>
      <c r="L99" s="31"/>
      <c r="M99" s="30">
        <v>3</v>
      </c>
      <c r="N99" s="30"/>
      <c r="O99" s="30">
        <v>858</v>
      </c>
      <c r="P99" s="30"/>
      <c r="Q99" s="30"/>
      <c r="R99" s="30">
        <f t="shared" si="4"/>
        <v>2574</v>
      </c>
      <c r="S99" s="30"/>
      <c r="T99" s="30"/>
      <c r="U99" s="30">
        <f t="shared" si="5"/>
        <v>2574</v>
      </c>
      <c r="V99" s="30"/>
      <c r="W99" s="30"/>
    </row>
    <row r="100" spans="1:23" ht="12.75">
      <c r="A100" s="3">
        <v>28</v>
      </c>
      <c r="B100" s="71" t="s">
        <v>206</v>
      </c>
      <c r="C100" s="71"/>
      <c r="D100" s="71"/>
      <c r="E100" s="71"/>
      <c r="F100" s="71"/>
      <c r="G100" s="71"/>
      <c r="H100" s="71"/>
      <c r="I100" s="71"/>
      <c r="J100" s="71"/>
      <c r="K100" s="31" t="s">
        <v>100</v>
      </c>
      <c r="L100" s="31"/>
      <c r="M100" s="30">
        <v>40</v>
      </c>
      <c r="N100" s="30"/>
      <c r="O100" s="30">
        <v>10.75</v>
      </c>
      <c r="P100" s="30"/>
      <c r="Q100" s="30"/>
      <c r="R100" s="30">
        <f t="shared" si="4"/>
        <v>430</v>
      </c>
      <c r="S100" s="30"/>
      <c r="T100" s="30"/>
      <c r="U100" s="30">
        <f t="shared" si="5"/>
        <v>430</v>
      </c>
      <c r="V100" s="30"/>
      <c r="W100" s="30"/>
    </row>
    <row r="101" spans="1:23" ht="12.75">
      <c r="A101" s="3">
        <v>29</v>
      </c>
      <c r="B101" s="71" t="s">
        <v>39</v>
      </c>
      <c r="C101" s="71"/>
      <c r="D101" s="71"/>
      <c r="E101" s="71"/>
      <c r="F101" s="71"/>
      <c r="G101" s="71"/>
      <c r="H101" s="71"/>
      <c r="I101" s="71"/>
      <c r="J101" s="71"/>
      <c r="K101" s="31" t="s">
        <v>100</v>
      </c>
      <c r="L101" s="31"/>
      <c r="M101" s="30">
        <v>2.3</v>
      </c>
      <c r="N101" s="30"/>
      <c r="O101" s="30">
        <v>20</v>
      </c>
      <c r="P101" s="30"/>
      <c r="Q101" s="30"/>
      <c r="R101" s="30">
        <f t="shared" si="4"/>
        <v>46</v>
      </c>
      <c r="S101" s="30"/>
      <c r="T101" s="30"/>
      <c r="U101" s="30">
        <f t="shared" si="5"/>
        <v>46</v>
      </c>
      <c r="V101" s="30"/>
      <c r="W101" s="30"/>
    </row>
    <row r="102" spans="1:23" ht="12.75">
      <c r="A102" s="3">
        <v>30</v>
      </c>
      <c r="B102" s="71" t="s">
        <v>40</v>
      </c>
      <c r="C102" s="71"/>
      <c r="D102" s="71"/>
      <c r="E102" s="71"/>
      <c r="F102" s="71"/>
      <c r="G102" s="71"/>
      <c r="H102" s="71"/>
      <c r="I102" s="71"/>
      <c r="J102" s="71"/>
      <c r="K102" s="31" t="s">
        <v>101</v>
      </c>
      <c r="L102" s="31"/>
      <c r="M102" s="30">
        <v>0.05</v>
      </c>
      <c r="N102" s="30"/>
      <c r="O102" s="30">
        <v>130</v>
      </c>
      <c r="P102" s="30"/>
      <c r="Q102" s="30"/>
      <c r="R102" s="30">
        <f t="shared" si="4"/>
        <v>6.5</v>
      </c>
      <c r="S102" s="30"/>
      <c r="T102" s="30"/>
      <c r="U102" s="30">
        <f t="shared" si="5"/>
        <v>6.5</v>
      </c>
      <c r="V102" s="30"/>
      <c r="W102" s="30"/>
    </row>
    <row r="103" spans="1:23" ht="12.75">
      <c r="A103" s="3">
        <v>31</v>
      </c>
      <c r="B103" s="71" t="s">
        <v>41</v>
      </c>
      <c r="C103" s="71"/>
      <c r="D103" s="71"/>
      <c r="E103" s="71"/>
      <c r="F103" s="71"/>
      <c r="G103" s="71"/>
      <c r="H103" s="71"/>
      <c r="I103" s="71"/>
      <c r="J103" s="71"/>
      <c r="K103" s="75" t="s">
        <v>100</v>
      </c>
      <c r="L103" s="75"/>
      <c r="M103" s="30">
        <v>15</v>
      </c>
      <c r="N103" s="30"/>
      <c r="O103" s="30">
        <v>45</v>
      </c>
      <c r="P103" s="30"/>
      <c r="Q103" s="30"/>
      <c r="R103" s="30">
        <f t="shared" si="4"/>
        <v>675</v>
      </c>
      <c r="S103" s="30"/>
      <c r="T103" s="30"/>
      <c r="U103" s="30">
        <f t="shared" si="5"/>
        <v>675</v>
      </c>
      <c r="V103" s="30"/>
      <c r="W103" s="30"/>
    </row>
    <row r="104" spans="1:23" ht="12.75">
      <c r="A104" s="3">
        <v>32</v>
      </c>
      <c r="B104" s="71" t="s">
        <v>42</v>
      </c>
      <c r="C104" s="71"/>
      <c r="D104" s="71"/>
      <c r="E104" s="71"/>
      <c r="F104" s="71"/>
      <c r="G104" s="71"/>
      <c r="H104" s="71"/>
      <c r="I104" s="71"/>
      <c r="J104" s="71"/>
      <c r="K104" s="31" t="s">
        <v>196</v>
      </c>
      <c r="L104" s="31"/>
      <c r="M104" s="30">
        <v>1</v>
      </c>
      <c r="N104" s="30"/>
      <c r="O104" s="30">
        <v>70</v>
      </c>
      <c r="P104" s="30"/>
      <c r="Q104" s="30"/>
      <c r="R104" s="30">
        <f t="shared" si="4"/>
        <v>70</v>
      </c>
      <c r="S104" s="30"/>
      <c r="T104" s="30"/>
      <c r="U104" s="30">
        <f t="shared" si="5"/>
        <v>70</v>
      </c>
      <c r="V104" s="30"/>
      <c r="W104" s="30"/>
    </row>
    <row r="105" spans="1:23" ht="12.75">
      <c r="A105" s="3">
        <v>33</v>
      </c>
      <c r="B105" s="71" t="s">
        <v>43</v>
      </c>
      <c r="C105" s="71"/>
      <c r="D105" s="71"/>
      <c r="E105" s="71"/>
      <c r="F105" s="71"/>
      <c r="G105" s="71"/>
      <c r="H105" s="71"/>
      <c r="I105" s="71"/>
      <c r="J105" s="71"/>
      <c r="K105" s="31" t="s">
        <v>96</v>
      </c>
      <c r="L105" s="31"/>
      <c r="M105" s="30">
        <v>0.02</v>
      </c>
      <c r="N105" s="30"/>
      <c r="O105" s="30">
        <v>1755.65</v>
      </c>
      <c r="P105" s="30"/>
      <c r="Q105" s="30"/>
      <c r="R105" s="30">
        <f t="shared" si="4"/>
        <v>35.113</v>
      </c>
      <c r="S105" s="30"/>
      <c r="T105" s="30"/>
      <c r="U105" s="30">
        <f t="shared" si="5"/>
        <v>35.113</v>
      </c>
      <c r="V105" s="30"/>
      <c r="W105" s="30"/>
    </row>
    <row r="106" spans="1:23" ht="12.75">
      <c r="A106" s="3">
        <v>34</v>
      </c>
      <c r="B106" s="71" t="s">
        <v>44</v>
      </c>
      <c r="C106" s="71"/>
      <c r="D106" s="71"/>
      <c r="E106" s="71"/>
      <c r="F106" s="71"/>
      <c r="G106" s="71"/>
      <c r="H106" s="71"/>
      <c r="I106" s="71"/>
      <c r="J106" s="71"/>
      <c r="K106" s="31" t="s">
        <v>110</v>
      </c>
      <c r="L106" s="31"/>
      <c r="M106" s="30">
        <v>3</v>
      </c>
      <c r="N106" s="30"/>
      <c r="O106" s="30">
        <v>1577.5</v>
      </c>
      <c r="P106" s="30"/>
      <c r="Q106" s="30"/>
      <c r="R106" s="30">
        <f t="shared" si="4"/>
        <v>4732.5</v>
      </c>
      <c r="S106" s="30"/>
      <c r="T106" s="30"/>
      <c r="U106" s="30">
        <f t="shared" si="5"/>
        <v>4732.5</v>
      </c>
      <c r="V106" s="30"/>
      <c r="W106" s="30"/>
    </row>
    <row r="107" spans="1:23" ht="12.75">
      <c r="A107" s="3">
        <v>35</v>
      </c>
      <c r="B107" s="71" t="s">
        <v>207</v>
      </c>
      <c r="C107" s="71"/>
      <c r="D107" s="71"/>
      <c r="E107" s="71"/>
      <c r="F107" s="71"/>
      <c r="G107" s="71"/>
      <c r="H107" s="71"/>
      <c r="I107" s="71"/>
      <c r="J107" s="71"/>
      <c r="K107" s="31" t="s">
        <v>100</v>
      </c>
      <c r="L107" s="31"/>
      <c r="M107" s="30">
        <v>60</v>
      </c>
      <c r="N107" s="30"/>
      <c r="O107" s="30">
        <v>12.8</v>
      </c>
      <c r="P107" s="30"/>
      <c r="Q107" s="30"/>
      <c r="R107" s="30">
        <f t="shared" si="4"/>
        <v>768</v>
      </c>
      <c r="S107" s="30"/>
      <c r="T107" s="30"/>
      <c r="U107" s="30">
        <f t="shared" si="5"/>
        <v>768</v>
      </c>
      <c r="V107" s="30"/>
      <c r="W107" s="30"/>
    </row>
    <row r="108" spans="1:23" ht="12.75" hidden="1">
      <c r="A108" s="3"/>
      <c r="B108" s="71"/>
      <c r="C108" s="71"/>
      <c r="D108" s="71"/>
      <c r="E108" s="71"/>
      <c r="F108" s="71"/>
      <c r="G108" s="71"/>
      <c r="H108" s="71"/>
      <c r="I108" s="71"/>
      <c r="J108" s="71"/>
      <c r="K108" s="31"/>
      <c r="L108" s="31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ht="12.75">
      <c r="A109" s="3">
        <v>36</v>
      </c>
      <c r="B109" s="71" t="s">
        <v>21</v>
      </c>
      <c r="C109" s="71"/>
      <c r="D109" s="71"/>
      <c r="E109" s="71"/>
      <c r="F109" s="71"/>
      <c r="G109" s="71"/>
      <c r="H109" s="71"/>
      <c r="I109" s="71"/>
      <c r="J109" s="71"/>
      <c r="K109" s="75" t="s">
        <v>96</v>
      </c>
      <c r="L109" s="75"/>
      <c r="M109" s="88">
        <v>0.2</v>
      </c>
      <c r="N109" s="88"/>
      <c r="O109" s="30">
        <v>58</v>
      </c>
      <c r="P109" s="30"/>
      <c r="Q109" s="30"/>
      <c r="R109" s="30">
        <f t="shared" si="4"/>
        <v>11.600000000000001</v>
      </c>
      <c r="S109" s="30"/>
      <c r="T109" s="30"/>
      <c r="U109" s="30">
        <f t="shared" si="5"/>
        <v>11.600000000000001</v>
      </c>
      <c r="V109" s="30"/>
      <c r="W109" s="30"/>
    </row>
    <row r="110" spans="1:23" ht="12.75" hidden="1">
      <c r="A110" s="4"/>
      <c r="B110" s="73"/>
      <c r="C110" s="73"/>
      <c r="D110" s="73"/>
      <c r="E110" s="73"/>
      <c r="F110" s="73"/>
      <c r="G110" s="73"/>
      <c r="H110" s="73"/>
      <c r="I110" s="73"/>
      <c r="J110" s="73"/>
      <c r="K110" s="87"/>
      <c r="L110" s="87"/>
      <c r="M110" s="53"/>
      <c r="N110" s="53"/>
      <c r="O110" s="53"/>
      <c r="P110" s="53"/>
      <c r="Q110" s="53"/>
      <c r="R110" s="30"/>
      <c r="S110" s="30"/>
      <c r="T110" s="30"/>
      <c r="U110" s="30"/>
      <c r="V110" s="30"/>
      <c r="W110" s="30"/>
    </row>
    <row r="111" spans="1:23" ht="12.75">
      <c r="A111" s="3">
        <v>37</v>
      </c>
      <c r="B111" s="71" t="s">
        <v>46</v>
      </c>
      <c r="C111" s="71"/>
      <c r="D111" s="71"/>
      <c r="E111" s="71"/>
      <c r="F111" s="71"/>
      <c r="G111" s="71"/>
      <c r="H111" s="71"/>
      <c r="I111" s="71"/>
      <c r="J111" s="71"/>
      <c r="K111" s="31" t="s">
        <v>96</v>
      </c>
      <c r="L111" s="31"/>
      <c r="M111" s="30">
        <v>4</v>
      </c>
      <c r="N111" s="30"/>
      <c r="O111" s="30">
        <v>140</v>
      </c>
      <c r="P111" s="30"/>
      <c r="Q111" s="30"/>
      <c r="R111" s="30">
        <f aca="true" t="shared" si="6" ref="R111:R120">M111*O111</f>
        <v>560</v>
      </c>
      <c r="S111" s="30"/>
      <c r="T111" s="30"/>
      <c r="U111" s="30">
        <f aca="true" t="shared" si="7" ref="U111:U120">R111*$S$11</f>
        <v>560</v>
      </c>
      <c r="V111" s="30"/>
      <c r="W111" s="30"/>
    </row>
    <row r="112" spans="1:23" ht="12.75">
      <c r="A112" s="3">
        <v>38</v>
      </c>
      <c r="B112" s="71" t="s">
        <v>47</v>
      </c>
      <c r="C112" s="71"/>
      <c r="D112" s="71"/>
      <c r="E112" s="71"/>
      <c r="F112" s="71"/>
      <c r="G112" s="71"/>
      <c r="H112" s="71"/>
      <c r="I112" s="71"/>
      <c r="J112" s="71"/>
      <c r="K112" s="31" t="s">
        <v>96</v>
      </c>
      <c r="L112" s="31"/>
      <c r="M112" s="30">
        <v>5</v>
      </c>
      <c r="N112" s="30"/>
      <c r="O112" s="30">
        <v>9.5</v>
      </c>
      <c r="P112" s="30"/>
      <c r="Q112" s="30"/>
      <c r="R112" s="30">
        <f t="shared" si="6"/>
        <v>47.5</v>
      </c>
      <c r="S112" s="30"/>
      <c r="T112" s="30"/>
      <c r="U112" s="30">
        <f t="shared" si="7"/>
        <v>47.5</v>
      </c>
      <c r="V112" s="30"/>
      <c r="W112" s="30"/>
    </row>
    <row r="113" spans="1:23" ht="12.75">
      <c r="A113" s="3">
        <v>39</v>
      </c>
      <c r="B113" s="71" t="s">
        <v>48</v>
      </c>
      <c r="C113" s="71"/>
      <c r="D113" s="71"/>
      <c r="E113" s="71"/>
      <c r="F113" s="71"/>
      <c r="G113" s="71"/>
      <c r="H113" s="71"/>
      <c r="I113" s="71"/>
      <c r="J113" s="71"/>
      <c r="K113" s="31" t="s">
        <v>51</v>
      </c>
      <c r="L113" s="31"/>
      <c r="M113" s="30">
        <v>0.17</v>
      </c>
      <c r="N113" s="30"/>
      <c r="O113" s="30">
        <v>147.1</v>
      </c>
      <c r="P113" s="30"/>
      <c r="Q113" s="30"/>
      <c r="R113" s="30">
        <f t="shared" si="6"/>
        <v>25.007</v>
      </c>
      <c r="S113" s="30"/>
      <c r="T113" s="30"/>
      <c r="U113" s="30">
        <f t="shared" si="7"/>
        <v>25.007</v>
      </c>
      <c r="V113" s="30"/>
      <c r="W113" s="30"/>
    </row>
    <row r="114" spans="1:23" ht="12.75">
      <c r="A114" s="3">
        <v>40</v>
      </c>
      <c r="B114" s="71" t="s">
        <v>49</v>
      </c>
      <c r="C114" s="71"/>
      <c r="D114" s="71"/>
      <c r="E114" s="71"/>
      <c r="F114" s="71"/>
      <c r="G114" s="71"/>
      <c r="H114" s="71"/>
      <c r="I114" s="71"/>
      <c r="J114" s="71"/>
      <c r="K114" s="31" t="s">
        <v>100</v>
      </c>
      <c r="L114" s="31"/>
      <c r="M114" s="30">
        <v>0.5</v>
      </c>
      <c r="N114" s="30"/>
      <c r="O114" s="30">
        <v>35</v>
      </c>
      <c r="P114" s="30"/>
      <c r="Q114" s="30"/>
      <c r="R114" s="30">
        <f t="shared" si="6"/>
        <v>17.5</v>
      </c>
      <c r="S114" s="30"/>
      <c r="T114" s="30"/>
      <c r="U114" s="30">
        <f t="shared" si="7"/>
        <v>17.5</v>
      </c>
      <c r="V114" s="30"/>
      <c r="W114" s="30"/>
    </row>
    <row r="115" spans="1:23" ht="12.75">
      <c r="A115" s="3">
        <v>41</v>
      </c>
      <c r="B115" s="71" t="s">
        <v>205</v>
      </c>
      <c r="C115" s="71"/>
      <c r="D115" s="71"/>
      <c r="E115" s="71"/>
      <c r="F115" s="71"/>
      <c r="G115" s="71"/>
      <c r="H115" s="71"/>
      <c r="I115" s="71"/>
      <c r="J115" s="71"/>
      <c r="K115" s="31" t="s">
        <v>109</v>
      </c>
      <c r="L115" s="31"/>
      <c r="M115" s="30">
        <v>3</v>
      </c>
      <c r="N115" s="30"/>
      <c r="O115" s="30">
        <v>15</v>
      </c>
      <c r="P115" s="30"/>
      <c r="Q115" s="30"/>
      <c r="R115" s="30">
        <f t="shared" si="6"/>
        <v>45</v>
      </c>
      <c r="S115" s="30"/>
      <c r="T115" s="30"/>
      <c r="U115" s="30">
        <f t="shared" si="7"/>
        <v>45</v>
      </c>
      <c r="V115" s="30"/>
      <c r="W115" s="30"/>
    </row>
    <row r="116" spans="1:23" ht="12.75">
      <c r="A116" s="3">
        <v>42</v>
      </c>
      <c r="B116" s="71" t="s">
        <v>214</v>
      </c>
      <c r="C116" s="71"/>
      <c r="D116" s="71"/>
      <c r="E116" s="71"/>
      <c r="F116" s="71"/>
      <c r="G116" s="71"/>
      <c r="H116" s="71"/>
      <c r="I116" s="71"/>
      <c r="J116" s="71"/>
      <c r="K116" s="31" t="s">
        <v>100</v>
      </c>
      <c r="L116" s="31"/>
      <c r="M116" s="30">
        <v>0.3</v>
      </c>
      <c r="N116" s="30"/>
      <c r="O116" s="30">
        <v>65</v>
      </c>
      <c r="P116" s="30"/>
      <c r="Q116" s="30"/>
      <c r="R116" s="30">
        <f t="shared" si="6"/>
        <v>19.5</v>
      </c>
      <c r="S116" s="30"/>
      <c r="T116" s="30"/>
      <c r="U116" s="30">
        <f t="shared" si="7"/>
        <v>19.5</v>
      </c>
      <c r="V116" s="30"/>
      <c r="W116" s="30"/>
    </row>
    <row r="117" spans="1:23" ht="12.75">
      <c r="A117" s="3">
        <v>43</v>
      </c>
      <c r="B117" s="71" t="s">
        <v>204</v>
      </c>
      <c r="C117" s="71"/>
      <c r="D117" s="71"/>
      <c r="E117" s="71"/>
      <c r="F117" s="71"/>
      <c r="G117" s="71"/>
      <c r="H117" s="71"/>
      <c r="I117" s="71"/>
      <c r="J117" s="71"/>
      <c r="K117" s="31" t="s">
        <v>100</v>
      </c>
      <c r="L117" s="31"/>
      <c r="M117" s="30">
        <v>0.2</v>
      </c>
      <c r="N117" s="30"/>
      <c r="O117" s="30">
        <v>120</v>
      </c>
      <c r="P117" s="30"/>
      <c r="Q117" s="30"/>
      <c r="R117" s="30">
        <f t="shared" si="6"/>
        <v>24</v>
      </c>
      <c r="S117" s="30"/>
      <c r="T117" s="30"/>
      <c r="U117" s="30">
        <f t="shared" si="7"/>
        <v>24</v>
      </c>
      <c r="V117" s="30"/>
      <c r="W117" s="30"/>
    </row>
    <row r="118" spans="1:23" ht="12.75">
      <c r="A118" s="3">
        <v>44</v>
      </c>
      <c r="B118" s="71" t="s">
        <v>132</v>
      </c>
      <c r="C118" s="71"/>
      <c r="D118" s="71"/>
      <c r="E118" s="71"/>
      <c r="F118" s="71"/>
      <c r="G118" s="71"/>
      <c r="H118" s="71"/>
      <c r="I118" s="71"/>
      <c r="J118" s="71"/>
      <c r="K118" s="31" t="s">
        <v>109</v>
      </c>
      <c r="L118" s="31"/>
      <c r="M118" s="30">
        <v>1</v>
      </c>
      <c r="N118" s="30"/>
      <c r="O118" s="30">
        <v>6</v>
      </c>
      <c r="P118" s="30"/>
      <c r="Q118" s="30"/>
      <c r="R118" s="30">
        <f t="shared" si="6"/>
        <v>6</v>
      </c>
      <c r="S118" s="30"/>
      <c r="T118" s="30"/>
      <c r="U118" s="30">
        <f t="shared" si="7"/>
        <v>6</v>
      </c>
      <c r="V118" s="30"/>
      <c r="W118" s="30"/>
    </row>
    <row r="119" spans="1:23" ht="12.75">
      <c r="A119" s="3">
        <v>45</v>
      </c>
      <c r="B119" s="71" t="s">
        <v>215</v>
      </c>
      <c r="C119" s="71"/>
      <c r="D119" s="71"/>
      <c r="E119" s="71"/>
      <c r="F119" s="71"/>
      <c r="G119" s="71"/>
      <c r="H119" s="71"/>
      <c r="I119" s="71"/>
      <c r="J119" s="71"/>
      <c r="K119" s="31" t="s">
        <v>96</v>
      </c>
      <c r="L119" s="31"/>
      <c r="M119" s="30">
        <v>3</v>
      </c>
      <c r="N119" s="30"/>
      <c r="O119" s="30">
        <v>12</v>
      </c>
      <c r="P119" s="30"/>
      <c r="Q119" s="30"/>
      <c r="R119" s="30">
        <f t="shared" si="6"/>
        <v>36</v>
      </c>
      <c r="S119" s="30"/>
      <c r="T119" s="30"/>
      <c r="U119" s="30">
        <f t="shared" si="7"/>
        <v>36</v>
      </c>
      <c r="V119" s="30"/>
      <c r="W119" s="30"/>
    </row>
    <row r="120" spans="1:23" ht="25.5" customHeight="1">
      <c r="A120" s="3">
        <v>46</v>
      </c>
      <c r="B120" s="71" t="s">
        <v>50</v>
      </c>
      <c r="C120" s="71"/>
      <c r="D120" s="71"/>
      <c r="E120" s="71"/>
      <c r="F120" s="71"/>
      <c r="G120" s="71"/>
      <c r="H120" s="71"/>
      <c r="I120" s="71"/>
      <c r="J120" s="71"/>
      <c r="K120" s="31" t="s">
        <v>52</v>
      </c>
      <c r="L120" s="31"/>
      <c r="M120" s="30">
        <v>60</v>
      </c>
      <c r="N120" s="30"/>
      <c r="O120" s="30">
        <v>270</v>
      </c>
      <c r="P120" s="30"/>
      <c r="Q120" s="30"/>
      <c r="R120" s="30">
        <f t="shared" si="6"/>
        <v>16200</v>
      </c>
      <c r="S120" s="30"/>
      <c r="T120" s="30"/>
      <c r="U120" s="30">
        <f t="shared" si="7"/>
        <v>16200</v>
      </c>
      <c r="V120" s="30"/>
      <c r="W120" s="30"/>
    </row>
    <row r="121" spans="1:23" ht="12.75" hidden="1">
      <c r="A121" s="3"/>
      <c r="B121" s="71"/>
      <c r="C121" s="71"/>
      <c r="D121" s="71"/>
      <c r="E121" s="71"/>
      <c r="F121" s="71"/>
      <c r="G121" s="71"/>
      <c r="H121" s="71"/>
      <c r="I121" s="71"/>
      <c r="J121" s="71"/>
      <c r="K121" s="31"/>
      <c r="L121" s="31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ht="12.75" hidden="1">
      <c r="A122" s="3"/>
      <c r="B122" s="71"/>
      <c r="C122" s="71"/>
      <c r="D122" s="71"/>
      <c r="E122" s="71"/>
      <c r="F122" s="71"/>
      <c r="G122" s="71"/>
      <c r="H122" s="71"/>
      <c r="I122" s="71"/>
      <c r="J122" s="71"/>
      <c r="K122" s="31"/>
      <c r="L122" s="31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 ht="12.75" hidden="1">
      <c r="A123" s="3"/>
      <c r="B123" s="71"/>
      <c r="C123" s="71"/>
      <c r="D123" s="71"/>
      <c r="E123" s="71"/>
      <c r="F123" s="71"/>
      <c r="G123" s="71"/>
      <c r="H123" s="71"/>
      <c r="I123" s="71"/>
      <c r="J123" s="71"/>
      <c r="K123" s="31"/>
      <c r="L123" s="31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ht="12.75" hidden="1">
      <c r="A124" s="3"/>
      <c r="B124" s="71"/>
      <c r="C124" s="71"/>
      <c r="D124" s="71"/>
      <c r="E124" s="71"/>
      <c r="F124" s="71"/>
      <c r="G124" s="71"/>
      <c r="H124" s="71"/>
      <c r="I124" s="71"/>
      <c r="J124" s="71"/>
      <c r="K124" s="31"/>
      <c r="L124" s="31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12.75" hidden="1">
      <c r="A125" s="3"/>
      <c r="B125" s="71"/>
      <c r="C125" s="71"/>
      <c r="D125" s="71"/>
      <c r="E125" s="71"/>
      <c r="F125" s="71"/>
      <c r="G125" s="71"/>
      <c r="H125" s="71"/>
      <c r="I125" s="71"/>
      <c r="J125" s="71"/>
      <c r="K125" s="31"/>
      <c r="L125" s="31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12.75">
      <c r="A126" s="7"/>
      <c r="B126" s="67" t="s">
        <v>85</v>
      </c>
      <c r="C126" s="67"/>
      <c r="D126" s="67"/>
      <c r="E126" s="67"/>
      <c r="F126" s="67"/>
      <c r="G126" s="67"/>
      <c r="H126" s="67"/>
      <c r="I126" s="67"/>
      <c r="J126" s="67"/>
      <c r="K126" s="65"/>
      <c r="L126" s="65"/>
      <c r="M126" s="65" t="s">
        <v>86</v>
      </c>
      <c r="N126" s="65"/>
      <c r="O126" s="65"/>
      <c r="P126" s="65"/>
      <c r="Q126" s="65"/>
      <c r="R126" s="66">
        <f>SUM(R73:T125)</f>
        <v>27543.203999999998</v>
      </c>
      <c r="S126" s="66"/>
      <c r="T126" s="66"/>
      <c r="U126" s="66">
        <f>SUM(U73:W125)</f>
        <v>27543.203999999998</v>
      </c>
      <c r="V126" s="66"/>
      <c r="W126" s="66"/>
    </row>
    <row r="134" spans="1:23" ht="12.75">
      <c r="A134" s="79" t="s">
        <v>73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</row>
    <row r="135" spans="1:23" ht="12.75">
      <c r="A135" s="79" t="s">
        <v>111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</row>
    <row r="136" spans="1:23" ht="12.75" hidden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</row>
    <row r="137" spans="1:23" ht="12.75">
      <c r="A137" s="79" t="s">
        <v>121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31" t="s">
        <v>75</v>
      </c>
      <c r="B139" s="31" t="s">
        <v>95</v>
      </c>
      <c r="C139" s="31"/>
      <c r="D139" s="31"/>
      <c r="E139" s="31"/>
      <c r="F139" s="31"/>
      <c r="G139" s="31"/>
      <c r="H139" s="31"/>
      <c r="I139" s="31"/>
      <c r="J139" s="31" t="s">
        <v>193</v>
      </c>
      <c r="K139" s="31"/>
      <c r="L139" s="31" t="s">
        <v>94</v>
      </c>
      <c r="M139" s="31"/>
      <c r="N139" s="31" t="s">
        <v>92</v>
      </c>
      <c r="O139" s="31"/>
      <c r="P139" s="31" t="s">
        <v>112</v>
      </c>
      <c r="Q139" s="31"/>
      <c r="R139" s="31" t="s">
        <v>78</v>
      </c>
      <c r="S139" s="31"/>
      <c r="T139" s="31"/>
      <c r="U139" s="31"/>
      <c r="V139" s="31"/>
      <c r="W139" s="31"/>
    </row>
    <row r="140" spans="1:23" ht="55.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 t="s">
        <v>90</v>
      </c>
      <c r="S140" s="31"/>
      <c r="T140" s="31"/>
      <c r="U140" s="31" t="s">
        <v>91</v>
      </c>
      <c r="V140" s="31"/>
      <c r="W140" s="31"/>
    </row>
    <row r="141" spans="1:23" ht="12.75">
      <c r="A141" s="6">
        <v>1</v>
      </c>
      <c r="B141" s="75">
        <v>2</v>
      </c>
      <c r="C141" s="75"/>
      <c r="D141" s="75"/>
      <c r="E141" s="75"/>
      <c r="F141" s="75"/>
      <c r="G141" s="75"/>
      <c r="H141" s="75"/>
      <c r="I141" s="75"/>
      <c r="J141" s="75">
        <v>3</v>
      </c>
      <c r="K141" s="75"/>
      <c r="L141" s="75">
        <v>4</v>
      </c>
      <c r="M141" s="75"/>
      <c r="N141" s="75">
        <v>5</v>
      </c>
      <c r="O141" s="75"/>
      <c r="P141" s="75">
        <v>6</v>
      </c>
      <c r="Q141" s="75"/>
      <c r="R141" s="75">
        <v>7</v>
      </c>
      <c r="S141" s="75"/>
      <c r="T141" s="75"/>
      <c r="U141" s="75">
        <v>8</v>
      </c>
      <c r="V141" s="75"/>
      <c r="W141" s="75"/>
    </row>
    <row r="142" spans="1:26" ht="12.75">
      <c r="A142" s="3">
        <v>1</v>
      </c>
      <c r="B142" s="71" t="s">
        <v>113</v>
      </c>
      <c r="C142" s="71"/>
      <c r="D142" s="71"/>
      <c r="E142" s="71"/>
      <c r="F142" s="71"/>
      <c r="G142" s="71"/>
      <c r="H142" s="71"/>
      <c r="I142" s="71"/>
      <c r="J142" s="85">
        <v>1</v>
      </c>
      <c r="K142" s="85"/>
      <c r="L142" s="31" t="s">
        <v>96</v>
      </c>
      <c r="M142" s="31"/>
      <c r="N142" s="30">
        <v>120</v>
      </c>
      <c r="O142" s="30"/>
      <c r="P142" s="31">
        <v>1</v>
      </c>
      <c r="Q142" s="31"/>
      <c r="R142" s="30">
        <f aca="true" t="shared" si="8" ref="R142:R205">N142*P142*J142</f>
        <v>120</v>
      </c>
      <c r="S142" s="30"/>
      <c r="T142" s="30"/>
      <c r="U142" s="30">
        <f aca="true" t="shared" si="9" ref="U142:U205">R142*$S$11</f>
        <v>120</v>
      </c>
      <c r="V142" s="30"/>
      <c r="W142" s="30"/>
      <c r="X142">
        <f aca="true" t="shared" si="10" ref="X142:X205">N142*P142</f>
        <v>120</v>
      </c>
      <c r="Z142" s="13"/>
    </row>
    <row r="143" spans="1:26" ht="12.75">
      <c r="A143" s="3">
        <v>2</v>
      </c>
      <c r="B143" s="71" t="s">
        <v>54</v>
      </c>
      <c r="C143" s="71"/>
      <c r="D143" s="71"/>
      <c r="E143" s="71"/>
      <c r="F143" s="71"/>
      <c r="G143" s="71"/>
      <c r="H143" s="71"/>
      <c r="I143" s="71"/>
      <c r="J143" s="85">
        <v>0.5</v>
      </c>
      <c r="K143" s="85"/>
      <c r="L143" s="31" t="s">
        <v>96</v>
      </c>
      <c r="M143" s="31"/>
      <c r="N143" s="30">
        <v>269.8</v>
      </c>
      <c r="O143" s="30"/>
      <c r="P143" s="31">
        <v>2</v>
      </c>
      <c r="Q143" s="31"/>
      <c r="R143" s="30">
        <f t="shared" si="8"/>
        <v>269.8</v>
      </c>
      <c r="S143" s="30"/>
      <c r="T143" s="30"/>
      <c r="U143" s="30">
        <f t="shared" si="9"/>
        <v>269.8</v>
      </c>
      <c r="V143" s="30"/>
      <c r="W143" s="30"/>
      <c r="X143">
        <f t="shared" si="10"/>
        <v>539.6</v>
      </c>
      <c r="Z143" s="13"/>
    </row>
    <row r="144" spans="1:26" ht="12.75">
      <c r="A144" s="3">
        <v>3</v>
      </c>
      <c r="B144" s="71" t="s">
        <v>115</v>
      </c>
      <c r="C144" s="71"/>
      <c r="D144" s="71"/>
      <c r="E144" s="71"/>
      <c r="F144" s="71"/>
      <c r="G144" s="71"/>
      <c r="H144" s="71"/>
      <c r="I144" s="71"/>
      <c r="J144" s="85">
        <v>1</v>
      </c>
      <c r="K144" s="85"/>
      <c r="L144" s="31" t="s">
        <v>96</v>
      </c>
      <c r="M144" s="31"/>
      <c r="N144" s="30">
        <v>58.1</v>
      </c>
      <c r="O144" s="30"/>
      <c r="P144" s="31">
        <v>4</v>
      </c>
      <c r="Q144" s="31"/>
      <c r="R144" s="30">
        <f t="shared" si="8"/>
        <v>232.4</v>
      </c>
      <c r="S144" s="30"/>
      <c r="T144" s="30"/>
      <c r="U144" s="30">
        <f t="shared" si="9"/>
        <v>232.4</v>
      </c>
      <c r="V144" s="30"/>
      <c r="W144" s="30"/>
      <c r="X144">
        <f t="shared" si="10"/>
        <v>232.4</v>
      </c>
      <c r="Z144" s="13"/>
    </row>
    <row r="145" spans="1:26" ht="23.25" customHeight="1">
      <c r="A145" s="3">
        <v>4</v>
      </c>
      <c r="B145" s="71" t="s">
        <v>216</v>
      </c>
      <c r="C145" s="71"/>
      <c r="D145" s="71"/>
      <c r="E145" s="71"/>
      <c r="F145" s="71"/>
      <c r="G145" s="71"/>
      <c r="H145" s="71"/>
      <c r="I145" s="71"/>
      <c r="J145" s="85">
        <v>1</v>
      </c>
      <c r="K145" s="85"/>
      <c r="L145" s="31" t="s">
        <v>96</v>
      </c>
      <c r="M145" s="31"/>
      <c r="N145" s="30">
        <v>45</v>
      </c>
      <c r="O145" s="30"/>
      <c r="P145" s="31">
        <v>5</v>
      </c>
      <c r="Q145" s="31"/>
      <c r="R145" s="30">
        <f t="shared" si="8"/>
        <v>225</v>
      </c>
      <c r="S145" s="30"/>
      <c r="T145" s="30"/>
      <c r="U145" s="30">
        <f t="shared" si="9"/>
        <v>225</v>
      </c>
      <c r="V145" s="30"/>
      <c r="W145" s="30"/>
      <c r="X145">
        <f t="shared" si="10"/>
        <v>225</v>
      </c>
      <c r="Z145" s="13"/>
    </row>
    <row r="146" spans="1:26" ht="12.75">
      <c r="A146" s="3">
        <v>5</v>
      </c>
      <c r="B146" s="71" t="s">
        <v>200</v>
      </c>
      <c r="C146" s="71"/>
      <c r="D146" s="71"/>
      <c r="E146" s="71"/>
      <c r="F146" s="71"/>
      <c r="G146" s="71"/>
      <c r="H146" s="71"/>
      <c r="I146" s="71"/>
      <c r="J146" s="85">
        <v>0.2</v>
      </c>
      <c r="K146" s="85"/>
      <c r="L146" s="31" t="s">
        <v>96</v>
      </c>
      <c r="M146" s="31"/>
      <c r="N146" s="30">
        <v>600</v>
      </c>
      <c r="O146" s="30"/>
      <c r="P146" s="31">
        <v>1</v>
      </c>
      <c r="Q146" s="31"/>
      <c r="R146" s="30">
        <f t="shared" si="8"/>
        <v>120</v>
      </c>
      <c r="S146" s="30"/>
      <c r="T146" s="30"/>
      <c r="U146" s="30">
        <f t="shared" si="9"/>
        <v>120</v>
      </c>
      <c r="V146" s="30"/>
      <c r="W146" s="30"/>
      <c r="X146">
        <f t="shared" si="10"/>
        <v>600</v>
      </c>
      <c r="Z146" s="13"/>
    </row>
    <row r="147" spans="1:26" ht="12.75">
      <c r="A147" s="3">
        <v>6</v>
      </c>
      <c r="B147" s="71" t="s">
        <v>134</v>
      </c>
      <c r="C147" s="71"/>
      <c r="D147" s="71"/>
      <c r="E147" s="71"/>
      <c r="F147" s="71"/>
      <c r="G147" s="71"/>
      <c r="H147" s="71"/>
      <c r="I147" s="71"/>
      <c r="J147" s="85">
        <v>1</v>
      </c>
      <c r="K147" s="85"/>
      <c r="L147" s="31" t="s">
        <v>96</v>
      </c>
      <c r="M147" s="31"/>
      <c r="N147" s="30">
        <v>458.1</v>
      </c>
      <c r="O147" s="30"/>
      <c r="P147" s="31">
        <v>3</v>
      </c>
      <c r="Q147" s="31"/>
      <c r="R147" s="30">
        <f t="shared" si="8"/>
        <v>1374.3000000000002</v>
      </c>
      <c r="S147" s="30"/>
      <c r="T147" s="30"/>
      <c r="U147" s="30">
        <f t="shared" si="9"/>
        <v>1374.3000000000002</v>
      </c>
      <c r="V147" s="30"/>
      <c r="W147" s="30"/>
      <c r="X147">
        <f t="shared" si="10"/>
        <v>1374.3000000000002</v>
      </c>
      <c r="Z147" s="13"/>
    </row>
    <row r="148" spans="1:26" ht="12.75">
      <c r="A148" s="3">
        <v>7</v>
      </c>
      <c r="B148" s="71" t="s">
        <v>135</v>
      </c>
      <c r="C148" s="71"/>
      <c r="D148" s="71"/>
      <c r="E148" s="71"/>
      <c r="F148" s="71"/>
      <c r="G148" s="71"/>
      <c r="H148" s="71"/>
      <c r="I148" s="71"/>
      <c r="J148" s="85">
        <v>0.2</v>
      </c>
      <c r="K148" s="85"/>
      <c r="L148" s="31" t="s">
        <v>96</v>
      </c>
      <c r="M148" s="31"/>
      <c r="N148" s="30">
        <v>600</v>
      </c>
      <c r="O148" s="30"/>
      <c r="P148" s="31">
        <v>1</v>
      </c>
      <c r="Q148" s="31"/>
      <c r="R148" s="30">
        <f t="shared" si="8"/>
        <v>120</v>
      </c>
      <c r="S148" s="30"/>
      <c r="T148" s="30"/>
      <c r="U148" s="30">
        <f t="shared" si="9"/>
        <v>120</v>
      </c>
      <c r="V148" s="30"/>
      <c r="W148" s="30"/>
      <c r="X148">
        <f t="shared" si="10"/>
        <v>600</v>
      </c>
      <c r="Z148" s="13"/>
    </row>
    <row r="149" spans="1:26" ht="12.75">
      <c r="A149" s="3">
        <v>8</v>
      </c>
      <c r="B149" s="71" t="s">
        <v>201</v>
      </c>
      <c r="C149" s="71"/>
      <c r="D149" s="71"/>
      <c r="E149" s="71"/>
      <c r="F149" s="71"/>
      <c r="G149" s="71"/>
      <c r="H149" s="71"/>
      <c r="I149" s="71"/>
      <c r="J149" s="85">
        <v>1</v>
      </c>
      <c r="K149" s="85"/>
      <c r="L149" s="31" t="s">
        <v>96</v>
      </c>
      <c r="M149" s="31"/>
      <c r="N149" s="30">
        <v>158.7</v>
      </c>
      <c r="O149" s="30"/>
      <c r="P149" s="31">
        <v>0.5</v>
      </c>
      <c r="Q149" s="31"/>
      <c r="R149" s="30">
        <f t="shared" si="8"/>
        <v>79.35</v>
      </c>
      <c r="S149" s="30"/>
      <c r="T149" s="30"/>
      <c r="U149" s="30">
        <f t="shared" si="9"/>
        <v>79.35</v>
      </c>
      <c r="V149" s="30"/>
      <c r="W149" s="30"/>
      <c r="X149">
        <f t="shared" si="10"/>
        <v>79.35</v>
      </c>
      <c r="Z149" s="13"/>
    </row>
    <row r="150" spans="1:26" ht="12.75">
      <c r="A150" s="3">
        <v>9</v>
      </c>
      <c r="B150" s="71" t="s">
        <v>122</v>
      </c>
      <c r="C150" s="71"/>
      <c r="D150" s="71"/>
      <c r="E150" s="71"/>
      <c r="F150" s="71"/>
      <c r="G150" s="71"/>
      <c r="H150" s="71"/>
      <c r="I150" s="71"/>
      <c r="J150" s="85">
        <v>1</v>
      </c>
      <c r="K150" s="85"/>
      <c r="L150" s="31" t="s">
        <v>96</v>
      </c>
      <c r="M150" s="31"/>
      <c r="N150" s="30">
        <v>120.6</v>
      </c>
      <c r="O150" s="30"/>
      <c r="P150" s="31">
        <v>2</v>
      </c>
      <c r="Q150" s="31"/>
      <c r="R150" s="30">
        <f t="shared" si="8"/>
        <v>241.2</v>
      </c>
      <c r="S150" s="30"/>
      <c r="T150" s="30"/>
      <c r="U150" s="30">
        <f t="shared" si="9"/>
        <v>241.2</v>
      </c>
      <c r="V150" s="30"/>
      <c r="W150" s="30"/>
      <c r="X150">
        <f t="shared" si="10"/>
        <v>241.2</v>
      </c>
      <c r="Z150" s="13"/>
    </row>
    <row r="151" spans="1:26" ht="12.75">
      <c r="A151" s="3">
        <v>10</v>
      </c>
      <c r="B151" s="71" t="s">
        <v>228</v>
      </c>
      <c r="C151" s="71"/>
      <c r="D151" s="71"/>
      <c r="E151" s="71"/>
      <c r="F151" s="71"/>
      <c r="G151" s="71"/>
      <c r="H151" s="71"/>
      <c r="I151" s="71"/>
      <c r="J151" s="85">
        <v>0.5</v>
      </c>
      <c r="K151" s="85"/>
      <c r="L151" s="31" t="s">
        <v>96</v>
      </c>
      <c r="M151" s="31"/>
      <c r="N151" s="30">
        <v>135.4</v>
      </c>
      <c r="O151" s="30"/>
      <c r="P151" s="31">
        <v>0.25</v>
      </c>
      <c r="Q151" s="31"/>
      <c r="R151" s="30">
        <f t="shared" si="8"/>
        <v>16.925</v>
      </c>
      <c r="S151" s="30"/>
      <c r="T151" s="30"/>
      <c r="U151" s="30">
        <f t="shared" si="9"/>
        <v>16.925</v>
      </c>
      <c r="V151" s="30"/>
      <c r="W151" s="30"/>
      <c r="X151">
        <f t="shared" si="10"/>
        <v>33.85</v>
      </c>
      <c r="Z151" s="13"/>
    </row>
    <row r="152" spans="1:26" ht="12.75">
      <c r="A152" s="3">
        <v>11</v>
      </c>
      <c r="B152" s="71" t="s">
        <v>119</v>
      </c>
      <c r="C152" s="71"/>
      <c r="D152" s="71"/>
      <c r="E152" s="71"/>
      <c r="F152" s="71"/>
      <c r="G152" s="71"/>
      <c r="H152" s="71"/>
      <c r="I152" s="71"/>
      <c r="J152" s="85">
        <v>0.25</v>
      </c>
      <c r="K152" s="85"/>
      <c r="L152" s="31" t="s">
        <v>96</v>
      </c>
      <c r="M152" s="31"/>
      <c r="N152" s="30">
        <v>301.5</v>
      </c>
      <c r="O152" s="30"/>
      <c r="P152" s="31">
        <v>1</v>
      </c>
      <c r="Q152" s="31"/>
      <c r="R152" s="30">
        <f t="shared" si="8"/>
        <v>75.375</v>
      </c>
      <c r="S152" s="30"/>
      <c r="T152" s="30"/>
      <c r="U152" s="30">
        <f t="shared" si="9"/>
        <v>75.375</v>
      </c>
      <c r="V152" s="30"/>
      <c r="W152" s="30"/>
      <c r="X152">
        <f t="shared" si="10"/>
        <v>301.5</v>
      </c>
      <c r="Z152" s="13"/>
    </row>
    <row r="153" spans="1:26" ht="12.75">
      <c r="A153" s="3">
        <v>12</v>
      </c>
      <c r="B153" s="71" t="s">
        <v>229</v>
      </c>
      <c r="C153" s="71"/>
      <c r="D153" s="71"/>
      <c r="E153" s="71"/>
      <c r="F153" s="71"/>
      <c r="G153" s="71"/>
      <c r="H153" s="71"/>
      <c r="I153" s="71"/>
      <c r="J153" s="85">
        <v>0.5</v>
      </c>
      <c r="K153" s="85"/>
      <c r="L153" s="31" t="s">
        <v>96</v>
      </c>
      <c r="M153" s="31"/>
      <c r="N153" s="30">
        <v>40</v>
      </c>
      <c r="O153" s="30"/>
      <c r="P153" s="31">
        <v>0.25</v>
      </c>
      <c r="Q153" s="31"/>
      <c r="R153" s="30">
        <f t="shared" si="8"/>
        <v>5</v>
      </c>
      <c r="S153" s="30"/>
      <c r="T153" s="30"/>
      <c r="U153" s="30">
        <f t="shared" si="9"/>
        <v>5</v>
      </c>
      <c r="V153" s="30"/>
      <c r="W153" s="30"/>
      <c r="X153">
        <f t="shared" si="10"/>
        <v>10</v>
      </c>
      <c r="Z153" s="13"/>
    </row>
    <row r="154" spans="1:26" ht="12.75">
      <c r="A154" s="3">
        <v>13</v>
      </c>
      <c r="B154" s="71" t="s">
        <v>136</v>
      </c>
      <c r="C154" s="71"/>
      <c r="D154" s="71"/>
      <c r="E154" s="71"/>
      <c r="F154" s="71"/>
      <c r="G154" s="71"/>
      <c r="H154" s="71"/>
      <c r="I154" s="71"/>
      <c r="J154" s="85">
        <v>0.5</v>
      </c>
      <c r="K154" s="85"/>
      <c r="L154" s="31" t="s">
        <v>96</v>
      </c>
      <c r="M154" s="31"/>
      <c r="N154" s="30">
        <v>24</v>
      </c>
      <c r="O154" s="30"/>
      <c r="P154" s="31">
        <v>1</v>
      </c>
      <c r="Q154" s="31"/>
      <c r="R154" s="30">
        <f t="shared" si="8"/>
        <v>12</v>
      </c>
      <c r="S154" s="30"/>
      <c r="T154" s="30"/>
      <c r="U154" s="30">
        <f t="shared" si="9"/>
        <v>12</v>
      </c>
      <c r="V154" s="30"/>
      <c r="W154" s="30"/>
      <c r="X154">
        <f t="shared" si="10"/>
        <v>24</v>
      </c>
      <c r="Z154" s="13"/>
    </row>
    <row r="155" spans="1:26" ht="12.75">
      <c r="A155" s="3">
        <v>14</v>
      </c>
      <c r="B155" s="71" t="s">
        <v>230</v>
      </c>
      <c r="C155" s="71"/>
      <c r="D155" s="71"/>
      <c r="E155" s="71"/>
      <c r="F155" s="71"/>
      <c r="G155" s="71"/>
      <c r="H155" s="71"/>
      <c r="I155" s="71"/>
      <c r="J155" s="85">
        <v>0.33</v>
      </c>
      <c r="K155" s="85"/>
      <c r="L155" s="31" t="s">
        <v>96</v>
      </c>
      <c r="M155" s="31"/>
      <c r="N155" s="30">
        <v>2565.7</v>
      </c>
      <c r="O155" s="30"/>
      <c r="P155" s="31">
        <v>0.5</v>
      </c>
      <c r="Q155" s="31"/>
      <c r="R155" s="30">
        <f t="shared" si="8"/>
        <v>423.34049999999996</v>
      </c>
      <c r="S155" s="30"/>
      <c r="T155" s="30"/>
      <c r="U155" s="30">
        <f t="shared" si="9"/>
        <v>423.34049999999996</v>
      </c>
      <c r="V155" s="30"/>
      <c r="W155" s="30"/>
      <c r="X155">
        <f t="shared" si="10"/>
        <v>1282.85</v>
      </c>
      <c r="Z155" s="13"/>
    </row>
    <row r="156" spans="1:26" ht="12.75">
      <c r="A156" s="3">
        <v>15</v>
      </c>
      <c r="B156" s="71" t="s">
        <v>232</v>
      </c>
      <c r="C156" s="71"/>
      <c r="D156" s="71"/>
      <c r="E156" s="71"/>
      <c r="F156" s="71"/>
      <c r="G156" s="71"/>
      <c r="H156" s="71"/>
      <c r="I156" s="71"/>
      <c r="J156" s="85">
        <v>0.5</v>
      </c>
      <c r="K156" s="85"/>
      <c r="L156" s="31" t="s">
        <v>96</v>
      </c>
      <c r="M156" s="31"/>
      <c r="N156" s="30">
        <v>1400</v>
      </c>
      <c r="O156" s="30"/>
      <c r="P156" s="31">
        <v>0.25</v>
      </c>
      <c r="Q156" s="31"/>
      <c r="R156" s="30">
        <f t="shared" si="8"/>
        <v>175</v>
      </c>
      <c r="S156" s="30"/>
      <c r="T156" s="30"/>
      <c r="U156" s="30">
        <f t="shared" si="9"/>
        <v>175</v>
      </c>
      <c r="V156" s="30"/>
      <c r="W156" s="30"/>
      <c r="X156">
        <f t="shared" si="10"/>
        <v>350</v>
      </c>
      <c r="Z156" s="13"/>
    </row>
    <row r="157" spans="1:26" ht="12.75">
      <c r="A157" s="3">
        <v>16</v>
      </c>
      <c r="B157" s="71" t="s">
        <v>123</v>
      </c>
      <c r="C157" s="71"/>
      <c r="D157" s="71"/>
      <c r="E157" s="71"/>
      <c r="F157" s="71"/>
      <c r="G157" s="71"/>
      <c r="H157" s="71"/>
      <c r="I157" s="71"/>
      <c r="J157" s="85">
        <v>1</v>
      </c>
      <c r="K157" s="85"/>
      <c r="L157" s="31" t="s">
        <v>96</v>
      </c>
      <c r="M157" s="31"/>
      <c r="N157" s="30">
        <v>253.9</v>
      </c>
      <c r="O157" s="30"/>
      <c r="P157" s="31">
        <v>3</v>
      </c>
      <c r="Q157" s="31"/>
      <c r="R157" s="30">
        <f t="shared" si="8"/>
        <v>761.7</v>
      </c>
      <c r="S157" s="30"/>
      <c r="T157" s="30"/>
      <c r="U157" s="30">
        <f t="shared" si="9"/>
        <v>761.7</v>
      </c>
      <c r="V157" s="30"/>
      <c r="W157" s="30"/>
      <c r="X157">
        <f t="shared" si="10"/>
        <v>761.7</v>
      </c>
      <c r="Z157" s="13"/>
    </row>
    <row r="158" spans="1:26" ht="12.75">
      <c r="A158" s="3">
        <v>17</v>
      </c>
      <c r="B158" s="71" t="s">
        <v>55</v>
      </c>
      <c r="C158" s="71"/>
      <c r="D158" s="71"/>
      <c r="E158" s="71"/>
      <c r="F158" s="71"/>
      <c r="G158" s="71"/>
      <c r="H158" s="71"/>
      <c r="I158" s="71"/>
      <c r="J158" s="85">
        <v>1</v>
      </c>
      <c r="K158" s="85"/>
      <c r="L158" s="31" t="s">
        <v>96</v>
      </c>
      <c r="M158" s="31"/>
      <c r="N158" s="30">
        <v>14</v>
      </c>
      <c r="O158" s="30"/>
      <c r="P158" s="31">
        <v>2</v>
      </c>
      <c r="Q158" s="31"/>
      <c r="R158" s="30">
        <f t="shared" si="8"/>
        <v>28</v>
      </c>
      <c r="S158" s="30"/>
      <c r="T158" s="30"/>
      <c r="U158" s="30">
        <f t="shared" si="9"/>
        <v>28</v>
      </c>
      <c r="V158" s="30"/>
      <c r="W158" s="30"/>
      <c r="X158">
        <f t="shared" si="10"/>
        <v>28</v>
      </c>
      <c r="Z158" s="13"/>
    </row>
    <row r="159" spans="1:26" ht="12.75" hidden="1">
      <c r="A159" s="3"/>
      <c r="B159" s="71"/>
      <c r="C159" s="71"/>
      <c r="D159" s="71"/>
      <c r="E159" s="71"/>
      <c r="F159" s="71"/>
      <c r="G159" s="71"/>
      <c r="H159" s="71"/>
      <c r="I159" s="71"/>
      <c r="J159" s="85"/>
      <c r="K159" s="85"/>
      <c r="L159" s="31"/>
      <c r="M159" s="31"/>
      <c r="N159" s="30"/>
      <c r="O159" s="30"/>
      <c r="P159" s="31"/>
      <c r="Q159" s="31"/>
      <c r="R159" s="30"/>
      <c r="S159" s="30"/>
      <c r="T159" s="30"/>
      <c r="U159" s="30"/>
      <c r="V159" s="30"/>
      <c r="W159" s="30"/>
      <c r="Z159" s="13"/>
    </row>
    <row r="160" spans="1:26" ht="12.75">
      <c r="A160" s="3">
        <v>18</v>
      </c>
      <c r="B160" s="71" t="s">
        <v>57</v>
      </c>
      <c r="C160" s="71"/>
      <c r="D160" s="71"/>
      <c r="E160" s="71"/>
      <c r="F160" s="71"/>
      <c r="G160" s="71"/>
      <c r="H160" s="71"/>
      <c r="I160" s="71"/>
      <c r="J160" s="85">
        <v>0.5</v>
      </c>
      <c r="K160" s="85"/>
      <c r="L160" s="31" t="s">
        <v>96</v>
      </c>
      <c r="M160" s="31"/>
      <c r="N160" s="30">
        <v>100</v>
      </c>
      <c r="O160" s="30"/>
      <c r="P160" s="31">
        <v>4</v>
      </c>
      <c r="Q160" s="31"/>
      <c r="R160" s="30">
        <f t="shared" si="8"/>
        <v>200</v>
      </c>
      <c r="S160" s="30"/>
      <c r="T160" s="30"/>
      <c r="U160" s="30">
        <f t="shared" si="9"/>
        <v>200</v>
      </c>
      <c r="V160" s="30"/>
      <c r="W160" s="30"/>
      <c r="X160">
        <f t="shared" si="10"/>
        <v>400</v>
      </c>
      <c r="Z160" s="13"/>
    </row>
    <row r="161" spans="1:26" ht="12.75">
      <c r="A161" s="3">
        <v>19</v>
      </c>
      <c r="B161" s="71" t="s">
        <v>114</v>
      </c>
      <c r="C161" s="71"/>
      <c r="D161" s="71"/>
      <c r="E161" s="71"/>
      <c r="F161" s="71"/>
      <c r="G161" s="71"/>
      <c r="H161" s="71"/>
      <c r="I161" s="71"/>
      <c r="J161" s="85">
        <v>0.33</v>
      </c>
      <c r="K161" s="85"/>
      <c r="L161" s="31" t="s">
        <v>96</v>
      </c>
      <c r="M161" s="31"/>
      <c r="N161" s="30">
        <v>400</v>
      </c>
      <c r="O161" s="30"/>
      <c r="P161" s="31">
        <v>1</v>
      </c>
      <c r="Q161" s="31"/>
      <c r="R161" s="30">
        <f t="shared" si="8"/>
        <v>132</v>
      </c>
      <c r="S161" s="30"/>
      <c r="T161" s="30"/>
      <c r="U161" s="30">
        <f t="shared" si="9"/>
        <v>132</v>
      </c>
      <c r="V161" s="30"/>
      <c r="W161" s="30"/>
      <c r="X161">
        <f t="shared" si="10"/>
        <v>400</v>
      </c>
      <c r="Z161" s="13"/>
    </row>
    <row r="162" spans="1:26" ht="12.75">
      <c r="A162" s="3">
        <v>20</v>
      </c>
      <c r="B162" s="71" t="s">
        <v>58</v>
      </c>
      <c r="C162" s="71"/>
      <c r="D162" s="71"/>
      <c r="E162" s="71"/>
      <c r="F162" s="71"/>
      <c r="G162" s="71"/>
      <c r="H162" s="71"/>
      <c r="I162" s="71"/>
      <c r="J162" s="85">
        <v>0.33</v>
      </c>
      <c r="K162" s="85"/>
      <c r="L162" s="31" t="s">
        <v>96</v>
      </c>
      <c r="M162" s="31"/>
      <c r="N162" s="30">
        <v>110</v>
      </c>
      <c r="O162" s="30"/>
      <c r="P162" s="31">
        <v>1</v>
      </c>
      <c r="Q162" s="31"/>
      <c r="R162" s="30">
        <f t="shared" si="8"/>
        <v>36.300000000000004</v>
      </c>
      <c r="S162" s="30"/>
      <c r="T162" s="30"/>
      <c r="U162" s="30">
        <f t="shared" si="9"/>
        <v>36.300000000000004</v>
      </c>
      <c r="V162" s="30"/>
      <c r="W162" s="30"/>
      <c r="X162">
        <f t="shared" si="10"/>
        <v>110</v>
      </c>
      <c r="Z162" s="13"/>
    </row>
    <row r="163" spans="1:26" ht="12.75">
      <c r="A163" s="3">
        <v>21</v>
      </c>
      <c r="B163" s="71" t="s">
        <v>59</v>
      </c>
      <c r="C163" s="71"/>
      <c r="D163" s="71"/>
      <c r="E163" s="71"/>
      <c r="F163" s="71"/>
      <c r="G163" s="71"/>
      <c r="H163" s="71"/>
      <c r="I163" s="71"/>
      <c r="J163" s="85">
        <v>0.33</v>
      </c>
      <c r="K163" s="85"/>
      <c r="L163" s="31" t="s">
        <v>96</v>
      </c>
      <c r="M163" s="31"/>
      <c r="N163" s="30">
        <v>50</v>
      </c>
      <c r="O163" s="30"/>
      <c r="P163" s="31">
        <v>2</v>
      </c>
      <c r="Q163" s="31"/>
      <c r="R163" s="30">
        <f t="shared" si="8"/>
        <v>33</v>
      </c>
      <c r="S163" s="30"/>
      <c r="T163" s="30"/>
      <c r="U163" s="30">
        <f t="shared" si="9"/>
        <v>33</v>
      </c>
      <c r="V163" s="30"/>
      <c r="W163" s="30"/>
      <c r="X163">
        <f t="shared" si="10"/>
        <v>100</v>
      </c>
      <c r="Z163" s="13"/>
    </row>
    <row r="164" spans="1:26" ht="12.75">
      <c r="A164" s="3">
        <v>22</v>
      </c>
      <c r="B164" s="71" t="s">
        <v>199</v>
      </c>
      <c r="C164" s="71"/>
      <c r="D164" s="71"/>
      <c r="E164" s="71"/>
      <c r="F164" s="71"/>
      <c r="G164" s="71"/>
      <c r="H164" s="71"/>
      <c r="I164" s="71"/>
      <c r="J164" s="85">
        <v>0.5</v>
      </c>
      <c r="K164" s="85"/>
      <c r="L164" s="31" t="s">
        <v>96</v>
      </c>
      <c r="M164" s="31"/>
      <c r="N164" s="30">
        <v>364.41</v>
      </c>
      <c r="O164" s="30"/>
      <c r="P164" s="31">
        <v>0.25</v>
      </c>
      <c r="Q164" s="31"/>
      <c r="R164" s="30">
        <f t="shared" si="8"/>
        <v>45.55125</v>
      </c>
      <c r="S164" s="30"/>
      <c r="T164" s="30"/>
      <c r="U164" s="30">
        <f t="shared" si="9"/>
        <v>45.55125</v>
      </c>
      <c r="V164" s="30"/>
      <c r="W164" s="30"/>
      <c r="X164">
        <f t="shared" si="10"/>
        <v>91.1025</v>
      </c>
      <c r="Z164" s="13"/>
    </row>
    <row r="165" spans="1:26" ht="12.75">
      <c r="A165" s="3">
        <v>23</v>
      </c>
      <c r="B165" s="71" t="s">
        <v>60</v>
      </c>
      <c r="C165" s="71"/>
      <c r="D165" s="71"/>
      <c r="E165" s="71"/>
      <c r="F165" s="71"/>
      <c r="G165" s="71"/>
      <c r="H165" s="71"/>
      <c r="I165" s="71"/>
      <c r="J165" s="85">
        <v>0.5</v>
      </c>
      <c r="K165" s="85"/>
      <c r="L165" s="31" t="s">
        <v>96</v>
      </c>
      <c r="M165" s="31"/>
      <c r="N165" s="30">
        <v>90</v>
      </c>
      <c r="O165" s="30"/>
      <c r="P165" s="31">
        <v>10</v>
      </c>
      <c r="Q165" s="31"/>
      <c r="R165" s="30">
        <f t="shared" si="8"/>
        <v>450</v>
      </c>
      <c r="S165" s="30"/>
      <c r="T165" s="30"/>
      <c r="U165" s="30">
        <f t="shared" si="9"/>
        <v>450</v>
      </c>
      <c r="V165" s="30"/>
      <c r="W165" s="30"/>
      <c r="X165">
        <f t="shared" si="10"/>
        <v>900</v>
      </c>
      <c r="Z165" s="13"/>
    </row>
    <row r="166" spans="1:26" ht="27" customHeight="1" hidden="1">
      <c r="A166" s="3"/>
      <c r="B166" s="71"/>
      <c r="C166" s="71"/>
      <c r="D166" s="71"/>
      <c r="E166" s="71"/>
      <c r="F166" s="71"/>
      <c r="G166" s="71"/>
      <c r="H166" s="71"/>
      <c r="I166" s="71"/>
      <c r="J166" s="85"/>
      <c r="K166" s="85"/>
      <c r="L166" s="31"/>
      <c r="M166" s="31"/>
      <c r="N166" s="30"/>
      <c r="O166" s="30"/>
      <c r="P166" s="31"/>
      <c r="Q166" s="31"/>
      <c r="R166" s="30"/>
      <c r="S166" s="30"/>
      <c r="T166" s="30"/>
      <c r="U166" s="30"/>
      <c r="V166" s="30"/>
      <c r="W166" s="30"/>
      <c r="Z166" s="13"/>
    </row>
    <row r="167" spans="1:26" ht="12.75">
      <c r="A167" s="3">
        <v>24</v>
      </c>
      <c r="B167" s="71" t="s">
        <v>138</v>
      </c>
      <c r="C167" s="71"/>
      <c r="D167" s="71"/>
      <c r="E167" s="71"/>
      <c r="F167" s="71"/>
      <c r="G167" s="71"/>
      <c r="H167" s="71"/>
      <c r="I167" s="71"/>
      <c r="J167" s="85">
        <v>0.5</v>
      </c>
      <c r="K167" s="85"/>
      <c r="L167" s="31" t="s">
        <v>96</v>
      </c>
      <c r="M167" s="31"/>
      <c r="N167" s="30">
        <v>110</v>
      </c>
      <c r="O167" s="30"/>
      <c r="P167" s="31">
        <v>1</v>
      </c>
      <c r="Q167" s="31"/>
      <c r="R167" s="30">
        <f t="shared" si="8"/>
        <v>55</v>
      </c>
      <c r="S167" s="30"/>
      <c r="T167" s="30"/>
      <c r="U167" s="30">
        <f t="shared" si="9"/>
        <v>55</v>
      </c>
      <c r="V167" s="30"/>
      <c r="W167" s="30"/>
      <c r="X167">
        <f t="shared" si="10"/>
        <v>110</v>
      </c>
      <c r="Z167" s="13"/>
    </row>
    <row r="168" spans="1:26" ht="12.75">
      <c r="A168" s="3">
        <v>25</v>
      </c>
      <c r="B168" s="71" t="s">
        <v>139</v>
      </c>
      <c r="C168" s="71"/>
      <c r="D168" s="71"/>
      <c r="E168" s="71"/>
      <c r="F168" s="71"/>
      <c r="G168" s="71"/>
      <c r="H168" s="71"/>
      <c r="I168" s="71"/>
      <c r="J168" s="85">
        <v>0.5</v>
      </c>
      <c r="K168" s="85"/>
      <c r="L168" s="31" t="s">
        <v>102</v>
      </c>
      <c r="M168" s="31"/>
      <c r="N168" s="30">
        <v>380</v>
      </c>
      <c r="O168" s="30"/>
      <c r="P168" s="31">
        <v>0.5</v>
      </c>
      <c r="Q168" s="31"/>
      <c r="R168" s="30">
        <f t="shared" si="8"/>
        <v>95</v>
      </c>
      <c r="S168" s="30"/>
      <c r="T168" s="30"/>
      <c r="U168" s="30">
        <f t="shared" si="9"/>
        <v>95</v>
      </c>
      <c r="V168" s="30"/>
      <c r="W168" s="30"/>
      <c r="X168">
        <f t="shared" si="10"/>
        <v>190</v>
      </c>
      <c r="Z168" s="13"/>
    </row>
    <row r="169" spans="1:26" ht="12.75">
      <c r="A169" s="3">
        <v>26</v>
      </c>
      <c r="B169" s="71" t="s">
        <v>140</v>
      </c>
      <c r="C169" s="71"/>
      <c r="D169" s="71"/>
      <c r="E169" s="71"/>
      <c r="F169" s="71"/>
      <c r="G169" s="71"/>
      <c r="H169" s="71"/>
      <c r="I169" s="71"/>
      <c r="J169" s="85">
        <v>1</v>
      </c>
      <c r="K169" s="85"/>
      <c r="L169" s="31" t="s">
        <v>96</v>
      </c>
      <c r="M169" s="31"/>
      <c r="N169" s="30">
        <v>317.4</v>
      </c>
      <c r="O169" s="30"/>
      <c r="P169" s="31">
        <v>2</v>
      </c>
      <c r="Q169" s="31"/>
      <c r="R169" s="30">
        <f t="shared" si="8"/>
        <v>634.8</v>
      </c>
      <c r="S169" s="30"/>
      <c r="T169" s="30"/>
      <c r="U169" s="30">
        <f t="shared" si="9"/>
        <v>634.8</v>
      </c>
      <c r="V169" s="30"/>
      <c r="W169" s="30"/>
      <c r="X169">
        <f t="shared" si="10"/>
        <v>634.8</v>
      </c>
      <c r="Z169" s="13"/>
    </row>
    <row r="170" spans="1:26" ht="12.75">
      <c r="A170" s="3">
        <v>26.5428571428571</v>
      </c>
      <c r="B170" s="71" t="s">
        <v>202</v>
      </c>
      <c r="C170" s="71"/>
      <c r="D170" s="71"/>
      <c r="E170" s="71"/>
      <c r="F170" s="71"/>
      <c r="G170" s="71"/>
      <c r="H170" s="71"/>
      <c r="I170" s="71"/>
      <c r="J170" s="85">
        <v>0.5</v>
      </c>
      <c r="K170" s="85"/>
      <c r="L170" s="31" t="s">
        <v>96</v>
      </c>
      <c r="M170" s="31"/>
      <c r="N170" s="30">
        <v>1300</v>
      </c>
      <c r="O170" s="30"/>
      <c r="P170" s="31">
        <v>1</v>
      </c>
      <c r="Q170" s="31"/>
      <c r="R170" s="30">
        <f t="shared" si="8"/>
        <v>650</v>
      </c>
      <c r="S170" s="30"/>
      <c r="T170" s="30"/>
      <c r="U170" s="30">
        <f t="shared" si="9"/>
        <v>650</v>
      </c>
      <c r="V170" s="30"/>
      <c r="W170" s="30"/>
      <c r="X170">
        <f t="shared" si="10"/>
        <v>1300</v>
      </c>
      <c r="Z170" s="13"/>
    </row>
    <row r="171" spans="1:26" ht="12.75">
      <c r="A171" s="3">
        <v>28</v>
      </c>
      <c r="B171" s="71" t="s">
        <v>124</v>
      </c>
      <c r="C171" s="71"/>
      <c r="D171" s="71"/>
      <c r="E171" s="71"/>
      <c r="F171" s="71"/>
      <c r="G171" s="71"/>
      <c r="H171" s="71"/>
      <c r="I171" s="71"/>
      <c r="J171" s="85">
        <v>0.5</v>
      </c>
      <c r="K171" s="85"/>
      <c r="L171" s="31" t="s">
        <v>96</v>
      </c>
      <c r="M171" s="31"/>
      <c r="N171" s="30">
        <v>140</v>
      </c>
      <c r="O171" s="30"/>
      <c r="P171" s="31">
        <v>2</v>
      </c>
      <c r="Q171" s="31"/>
      <c r="R171" s="30">
        <f t="shared" si="8"/>
        <v>140</v>
      </c>
      <c r="S171" s="30"/>
      <c r="T171" s="30"/>
      <c r="U171" s="30">
        <f t="shared" si="9"/>
        <v>140</v>
      </c>
      <c r="V171" s="30"/>
      <c r="W171" s="30"/>
      <c r="X171">
        <f t="shared" si="10"/>
        <v>280</v>
      </c>
      <c r="Z171" s="13"/>
    </row>
    <row r="172" spans="1:26" ht="12.75">
      <c r="A172" s="3">
        <v>29</v>
      </c>
      <c r="B172" s="71" t="s">
        <v>231</v>
      </c>
      <c r="C172" s="71"/>
      <c r="D172" s="71"/>
      <c r="E172" s="71"/>
      <c r="F172" s="71"/>
      <c r="G172" s="71"/>
      <c r="H172" s="71"/>
      <c r="I172" s="71"/>
      <c r="J172" s="85">
        <v>0.33</v>
      </c>
      <c r="K172" s="85"/>
      <c r="L172" s="31" t="s">
        <v>96</v>
      </c>
      <c r="M172" s="31"/>
      <c r="N172" s="30">
        <v>120</v>
      </c>
      <c r="O172" s="30"/>
      <c r="P172" s="31">
        <v>1</v>
      </c>
      <c r="Q172" s="31"/>
      <c r="R172" s="30">
        <f t="shared" si="8"/>
        <v>39.6</v>
      </c>
      <c r="S172" s="30"/>
      <c r="T172" s="30"/>
      <c r="U172" s="30">
        <f t="shared" si="9"/>
        <v>39.6</v>
      </c>
      <c r="V172" s="30"/>
      <c r="W172" s="30"/>
      <c r="X172">
        <f t="shared" si="10"/>
        <v>120</v>
      </c>
      <c r="Z172" s="13"/>
    </row>
    <row r="173" spans="1:26" ht="12.75">
      <c r="A173" s="3">
        <v>30</v>
      </c>
      <c r="B173" s="71" t="s">
        <v>141</v>
      </c>
      <c r="C173" s="71"/>
      <c r="D173" s="71"/>
      <c r="E173" s="71"/>
      <c r="F173" s="71"/>
      <c r="G173" s="71"/>
      <c r="H173" s="71"/>
      <c r="I173" s="71"/>
      <c r="J173" s="85">
        <v>1</v>
      </c>
      <c r="K173" s="85"/>
      <c r="L173" s="31" t="s">
        <v>102</v>
      </c>
      <c r="M173" s="31"/>
      <c r="N173" s="30">
        <v>115</v>
      </c>
      <c r="O173" s="30"/>
      <c r="P173" s="31">
        <v>6</v>
      </c>
      <c r="Q173" s="31"/>
      <c r="R173" s="30">
        <f t="shared" si="8"/>
        <v>690</v>
      </c>
      <c r="S173" s="30"/>
      <c r="T173" s="30"/>
      <c r="U173" s="30">
        <f t="shared" si="9"/>
        <v>690</v>
      </c>
      <c r="V173" s="30"/>
      <c r="W173" s="30"/>
      <c r="X173">
        <f t="shared" si="10"/>
        <v>690</v>
      </c>
      <c r="Z173" s="13"/>
    </row>
    <row r="174" spans="1:26" ht="12.75" hidden="1">
      <c r="A174" s="3">
        <v>29.5142857142857</v>
      </c>
      <c r="B174" s="71"/>
      <c r="C174" s="71"/>
      <c r="D174" s="71"/>
      <c r="E174" s="71"/>
      <c r="F174" s="71"/>
      <c r="G174" s="71"/>
      <c r="H174" s="71"/>
      <c r="I174" s="71"/>
      <c r="J174" s="85"/>
      <c r="K174" s="85"/>
      <c r="L174" s="31"/>
      <c r="M174" s="31"/>
      <c r="N174" s="30"/>
      <c r="O174" s="30"/>
      <c r="P174" s="31"/>
      <c r="Q174" s="31"/>
      <c r="R174" s="30"/>
      <c r="S174" s="30"/>
      <c r="T174" s="30"/>
      <c r="U174" s="30"/>
      <c r="V174" s="30"/>
      <c r="W174" s="30"/>
      <c r="Z174" s="13"/>
    </row>
    <row r="175" spans="1:26" ht="12.75">
      <c r="A175" s="3">
        <v>31</v>
      </c>
      <c r="B175" s="71" t="s">
        <v>143</v>
      </c>
      <c r="C175" s="71"/>
      <c r="D175" s="71"/>
      <c r="E175" s="71"/>
      <c r="F175" s="71"/>
      <c r="G175" s="71"/>
      <c r="H175" s="71"/>
      <c r="I175" s="71"/>
      <c r="J175" s="85">
        <v>1</v>
      </c>
      <c r="K175" s="85"/>
      <c r="L175" s="31" t="s">
        <v>96</v>
      </c>
      <c r="M175" s="31"/>
      <c r="N175" s="30">
        <v>640</v>
      </c>
      <c r="O175" s="30"/>
      <c r="P175" s="31">
        <v>1</v>
      </c>
      <c r="Q175" s="31"/>
      <c r="R175" s="30">
        <f t="shared" si="8"/>
        <v>640</v>
      </c>
      <c r="S175" s="30"/>
      <c r="T175" s="30"/>
      <c r="U175" s="30">
        <f t="shared" si="9"/>
        <v>640</v>
      </c>
      <c r="V175" s="30"/>
      <c r="W175" s="30"/>
      <c r="X175">
        <f t="shared" si="10"/>
        <v>640</v>
      </c>
      <c r="Z175" s="13"/>
    </row>
    <row r="176" spans="1:26" ht="12.75">
      <c r="A176" s="3">
        <v>32</v>
      </c>
      <c r="B176" s="71" t="s">
        <v>144</v>
      </c>
      <c r="C176" s="71"/>
      <c r="D176" s="71"/>
      <c r="E176" s="71"/>
      <c r="F176" s="71"/>
      <c r="G176" s="71"/>
      <c r="H176" s="71"/>
      <c r="I176" s="71"/>
      <c r="J176" s="85">
        <v>0.5</v>
      </c>
      <c r="K176" s="85"/>
      <c r="L176" s="31" t="s">
        <v>96</v>
      </c>
      <c r="M176" s="31"/>
      <c r="N176" s="30">
        <v>192.6</v>
      </c>
      <c r="O176" s="30"/>
      <c r="P176" s="31">
        <v>0.5</v>
      </c>
      <c r="Q176" s="31"/>
      <c r="R176" s="30">
        <f t="shared" si="8"/>
        <v>48.15</v>
      </c>
      <c r="S176" s="30"/>
      <c r="T176" s="30"/>
      <c r="U176" s="30">
        <f t="shared" si="9"/>
        <v>48.15</v>
      </c>
      <c r="V176" s="30"/>
      <c r="W176" s="30"/>
      <c r="X176">
        <f t="shared" si="10"/>
        <v>96.3</v>
      </c>
      <c r="Z176" s="13"/>
    </row>
    <row r="177" spans="1:26" ht="12.75">
      <c r="A177" s="3">
        <v>33</v>
      </c>
      <c r="B177" s="71" t="s">
        <v>117</v>
      </c>
      <c r="C177" s="71"/>
      <c r="D177" s="71"/>
      <c r="E177" s="71"/>
      <c r="F177" s="71"/>
      <c r="G177" s="71"/>
      <c r="H177" s="71"/>
      <c r="I177" s="71"/>
      <c r="J177" s="85">
        <v>0.25</v>
      </c>
      <c r="K177" s="85"/>
      <c r="L177" s="31" t="s">
        <v>96</v>
      </c>
      <c r="M177" s="31"/>
      <c r="N177" s="30">
        <v>2144.6</v>
      </c>
      <c r="O177" s="30"/>
      <c r="P177" s="31">
        <v>1</v>
      </c>
      <c r="Q177" s="31"/>
      <c r="R177" s="30">
        <f t="shared" si="8"/>
        <v>536.15</v>
      </c>
      <c r="S177" s="30"/>
      <c r="T177" s="30"/>
      <c r="U177" s="30">
        <f t="shared" si="9"/>
        <v>536.15</v>
      </c>
      <c r="V177" s="30"/>
      <c r="W177" s="30"/>
      <c r="X177">
        <f t="shared" si="10"/>
        <v>2144.6</v>
      </c>
      <c r="Z177" s="13"/>
    </row>
    <row r="178" spans="1:26" ht="12.75">
      <c r="A178" s="3">
        <v>34</v>
      </c>
      <c r="B178" s="71" t="s">
        <v>145</v>
      </c>
      <c r="C178" s="71"/>
      <c r="D178" s="71"/>
      <c r="E178" s="71"/>
      <c r="F178" s="71"/>
      <c r="G178" s="71"/>
      <c r="H178" s="71"/>
      <c r="I178" s="71"/>
      <c r="J178" s="85">
        <v>0.2</v>
      </c>
      <c r="K178" s="85"/>
      <c r="L178" s="31" t="s">
        <v>96</v>
      </c>
      <c r="M178" s="31"/>
      <c r="N178" s="30">
        <v>9749</v>
      </c>
      <c r="O178" s="30"/>
      <c r="P178" s="31">
        <v>1</v>
      </c>
      <c r="Q178" s="31"/>
      <c r="R178" s="30">
        <f t="shared" si="8"/>
        <v>1949.8000000000002</v>
      </c>
      <c r="S178" s="30"/>
      <c r="T178" s="30"/>
      <c r="U178" s="30">
        <f t="shared" si="9"/>
        <v>1949.8000000000002</v>
      </c>
      <c r="V178" s="30"/>
      <c r="W178" s="30"/>
      <c r="X178">
        <f t="shared" si="10"/>
        <v>9749</v>
      </c>
      <c r="Z178" s="13"/>
    </row>
    <row r="179" spans="1:26" ht="12.75">
      <c r="A179" s="3">
        <v>35</v>
      </c>
      <c r="B179" s="71" t="s">
        <v>246</v>
      </c>
      <c r="C179" s="71"/>
      <c r="D179" s="71"/>
      <c r="E179" s="71"/>
      <c r="F179" s="71"/>
      <c r="G179" s="71"/>
      <c r="H179" s="71"/>
      <c r="I179" s="71"/>
      <c r="J179" s="85">
        <v>0.5</v>
      </c>
      <c r="K179" s="85"/>
      <c r="L179" s="31" t="s">
        <v>96</v>
      </c>
      <c r="M179" s="31"/>
      <c r="N179" s="30">
        <v>310</v>
      </c>
      <c r="O179" s="30"/>
      <c r="P179" s="31">
        <v>0.5</v>
      </c>
      <c r="Q179" s="31"/>
      <c r="R179" s="30">
        <f t="shared" si="8"/>
        <v>77.5</v>
      </c>
      <c r="S179" s="30"/>
      <c r="T179" s="30"/>
      <c r="U179" s="30">
        <f t="shared" si="9"/>
        <v>77.5</v>
      </c>
      <c r="V179" s="30"/>
      <c r="W179" s="30"/>
      <c r="X179">
        <f t="shared" si="10"/>
        <v>155</v>
      </c>
      <c r="Z179" s="13"/>
    </row>
    <row r="180" spans="1:26" ht="12.75">
      <c r="A180" s="3">
        <v>36</v>
      </c>
      <c r="B180" s="71" t="s">
        <v>147</v>
      </c>
      <c r="C180" s="71"/>
      <c r="D180" s="71"/>
      <c r="E180" s="71"/>
      <c r="F180" s="71"/>
      <c r="G180" s="71"/>
      <c r="H180" s="71"/>
      <c r="I180" s="71"/>
      <c r="J180" s="85">
        <v>0.5</v>
      </c>
      <c r="K180" s="85"/>
      <c r="L180" s="31" t="s">
        <v>96</v>
      </c>
      <c r="M180" s="31"/>
      <c r="N180" s="30">
        <v>256.17</v>
      </c>
      <c r="O180" s="30"/>
      <c r="P180" s="31">
        <v>1</v>
      </c>
      <c r="Q180" s="31"/>
      <c r="R180" s="30">
        <f t="shared" si="8"/>
        <v>128.085</v>
      </c>
      <c r="S180" s="30"/>
      <c r="T180" s="30"/>
      <c r="U180" s="30">
        <f t="shared" si="9"/>
        <v>128.085</v>
      </c>
      <c r="V180" s="30"/>
      <c r="W180" s="30"/>
      <c r="X180">
        <f t="shared" si="10"/>
        <v>256.17</v>
      </c>
      <c r="Z180" s="13"/>
    </row>
    <row r="181" spans="1:26" ht="12.75">
      <c r="A181" s="3">
        <v>37</v>
      </c>
      <c r="B181" s="71" t="s">
        <v>148</v>
      </c>
      <c r="C181" s="71"/>
      <c r="D181" s="71"/>
      <c r="E181" s="71"/>
      <c r="F181" s="71"/>
      <c r="G181" s="71"/>
      <c r="H181" s="71"/>
      <c r="I181" s="71"/>
      <c r="J181" s="85">
        <v>0.33</v>
      </c>
      <c r="K181" s="85"/>
      <c r="L181" s="31" t="s">
        <v>100</v>
      </c>
      <c r="M181" s="31"/>
      <c r="N181" s="30">
        <v>61</v>
      </c>
      <c r="O181" s="30"/>
      <c r="P181" s="31">
        <v>2</v>
      </c>
      <c r="Q181" s="31"/>
      <c r="R181" s="30">
        <f t="shared" si="8"/>
        <v>40.260000000000005</v>
      </c>
      <c r="S181" s="30"/>
      <c r="T181" s="30"/>
      <c r="U181" s="30">
        <f t="shared" si="9"/>
        <v>40.260000000000005</v>
      </c>
      <c r="V181" s="30"/>
      <c r="W181" s="30"/>
      <c r="X181">
        <f t="shared" si="10"/>
        <v>122</v>
      </c>
      <c r="Z181" s="13"/>
    </row>
    <row r="182" spans="1:26" ht="24.75" customHeight="1">
      <c r="A182" s="3">
        <v>38</v>
      </c>
      <c r="B182" s="71" t="s">
        <v>149</v>
      </c>
      <c r="C182" s="71"/>
      <c r="D182" s="71"/>
      <c r="E182" s="71"/>
      <c r="F182" s="71"/>
      <c r="G182" s="71"/>
      <c r="H182" s="71"/>
      <c r="I182" s="71"/>
      <c r="J182" s="85">
        <v>0.2</v>
      </c>
      <c r="K182" s="85"/>
      <c r="L182" s="31" t="s">
        <v>96</v>
      </c>
      <c r="M182" s="31"/>
      <c r="N182" s="30">
        <v>48</v>
      </c>
      <c r="O182" s="30"/>
      <c r="P182" s="31">
        <v>1</v>
      </c>
      <c r="Q182" s="31"/>
      <c r="R182" s="30">
        <f t="shared" si="8"/>
        <v>9.600000000000001</v>
      </c>
      <c r="S182" s="30"/>
      <c r="T182" s="30"/>
      <c r="U182" s="30">
        <f t="shared" si="9"/>
        <v>9.600000000000001</v>
      </c>
      <c r="V182" s="30"/>
      <c r="W182" s="30"/>
      <c r="X182">
        <f t="shared" si="10"/>
        <v>48</v>
      </c>
      <c r="Z182" s="13"/>
    </row>
    <row r="183" spans="1:26" ht="26.25" customHeight="1">
      <c r="A183" s="3">
        <v>39</v>
      </c>
      <c r="B183" s="71" t="s">
        <v>150</v>
      </c>
      <c r="C183" s="71"/>
      <c r="D183" s="71"/>
      <c r="E183" s="71"/>
      <c r="F183" s="71"/>
      <c r="G183" s="71"/>
      <c r="H183" s="71"/>
      <c r="I183" s="71"/>
      <c r="J183" s="85">
        <v>0.2</v>
      </c>
      <c r="K183" s="85"/>
      <c r="L183" s="31" t="s">
        <v>96</v>
      </c>
      <c r="M183" s="31"/>
      <c r="N183" s="30">
        <v>48</v>
      </c>
      <c r="O183" s="30"/>
      <c r="P183" s="31">
        <v>1</v>
      </c>
      <c r="Q183" s="31"/>
      <c r="R183" s="30">
        <f t="shared" si="8"/>
        <v>9.600000000000001</v>
      </c>
      <c r="S183" s="30"/>
      <c r="T183" s="30"/>
      <c r="U183" s="30">
        <f t="shared" si="9"/>
        <v>9.600000000000001</v>
      </c>
      <c r="V183" s="30"/>
      <c r="W183" s="30"/>
      <c r="X183">
        <f t="shared" si="10"/>
        <v>48</v>
      </c>
      <c r="Z183" s="13"/>
    </row>
    <row r="184" spans="1:26" ht="12.75">
      <c r="A184" s="3">
        <v>40</v>
      </c>
      <c r="B184" s="71" t="s">
        <v>151</v>
      </c>
      <c r="C184" s="71"/>
      <c r="D184" s="71"/>
      <c r="E184" s="71"/>
      <c r="F184" s="71"/>
      <c r="G184" s="71"/>
      <c r="H184" s="71"/>
      <c r="I184" s="71"/>
      <c r="J184" s="85">
        <v>0.5</v>
      </c>
      <c r="K184" s="85"/>
      <c r="L184" s="31" t="s">
        <v>100</v>
      </c>
      <c r="M184" s="31"/>
      <c r="N184" s="30">
        <v>100</v>
      </c>
      <c r="O184" s="30"/>
      <c r="P184" s="31">
        <v>6</v>
      </c>
      <c r="Q184" s="31"/>
      <c r="R184" s="30">
        <f t="shared" si="8"/>
        <v>300</v>
      </c>
      <c r="S184" s="30"/>
      <c r="T184" s="30"/>
      <c r="U184" s="30">
        <f t="shared" si="9"/>
        <v>300</v>
      </c>
      <c r="V184" s="30"/>
      <c r="W184" s="30"/>
      <c r="X184">
        <f t="shared" si="10"/>
        <v>600</v>
      </c>
      <c r="Z184" s="13"/>
    </row>
    <row r="185" spans="1:26" ht="12.75">
      <c r="A185" s="3">
        <v>41</v>
      </c>
      <c r="B185" s="71" t="s">
        <v>152</v>
      </c>
      <c r="C185" s="71"/>
      <c r="D185" s="71"/>
      <c r="E185" s="71"/>
      <c r="F185" s="71"/>
      <c r="G185" s="71"/>
      <c r="H185" s="71"/>
      <c r="I185" s="71"/>
      <c r="J185" s="85">
        <v>1</v>
      </c>
      <c r="K185" s="85"/>
      <c r="L185" s="31" t="s">
        <v>100</v>
      </c>
      <c r="M185" s="31"/>
      <c r="N185" s="30">
        <v>100</v>
      </c>
      <c r="O185" s="30"/>
      <c r="P185" s="31">
        <v>100</v>
      </c>
      <c r="Q185" s="31"/>
      <c r="R185" s="30">
        <f t="shared" si="8"/>
        <v>10000</v>
      </c>
      <c r="S185" s="30"/>
      <c r="T185" s="30"/>
      <c r="U185" s="30">
        <f t="shared" si="9"/>
        <v>10000</v>
      </c>
      <c r="V185" s="30"/>
      <c r="W185" s="30"/>
      <c r="X185">
        <f t="shared" si="10"/>
        <v>10000</v>
      </c>
      <c r="Z185" s="13"/>
    </row>
    <row r="186" spans="1:26" ht="12.75">
      <c r="A186" s="3">
        <v>42</v>
      </c>
      <c r="B186" s="71" t="s">
        <v>153</v>
      </c>
      <c r="C186" s="71"/>
      <c r="D186" s="71"/>
      <c r="E186" s="71"/>
      <c r="F186" s="71"/>
      <c r="G186" s="71"/>
      <c r="H186" s="71"/>
      <c r="I186" s="71"/>
      <c r="J186" s="85">
        <v>1</v>
      </c>
      <c r="K186" s="85"/>
      <c r="L186" s="31" t="s">
        <v>208</v>
      </c>
      <c r="M186" s="31"/>
      <c r="N186" s="30">
        <v>2629.1</v>
      </c>
      <c r="O186" s="30"/>
      <c r="P186" s="31">
        <v>3</v>
      </c>
      <c r="Q186" s="31"/>
      <c r="R186" s="30">
        <f t="shared" si="8"/>
        <v>7887.299999999999</v>
      </c>
      <c r="S186" s="30"/>
      <c r="T186" s="30"/>
      <c r="U186" s="30">
        <f t="shared" si="9"/>
        <v>7887.299999999999</v>
      </c>
      <c r="V186" s="30"/>
      <c r="W186" s="30"/>
      <c r="X186">
        <f t="shared" si="10"/>
        <v>7887.299999999999</v>
      </c>
      <c r="Z186" s="13"/>
    </row>
    <row r="187" spans="1:26" ht="12.75">
      <c r="A187" s="3">
        <v>43</v>
      </c>
      <c r="B187" s="71" t="s">
        <v>154</v>
      </c>
      <c r="C187" s="71"/>
      <c r="D187" s="71"/>
      <c r="E187" s="71"/>
      <c r="F187" s="71"/>
      <c r="G187" s="71"/>
      <c r="H187" s="71"/>
      <c r="I187" s="71"/>
      <c r="J187" s="85">
        <v>0.25</v>
      </c>
      <c r="K187" s="85"/>
      <c r="L187" s="31" t="s">
        <v>96</v>
      </c>
      <c r="M187" s="31"/>
      <c r="N187" s="30">
        <v>1400</v>
      </c>
      <c r="O187" s="30"/>
      <c r="P187" s="31">
        <v>0.5</v>
      </c>
      <c r="Q187" s="31"/>
      <c r="R187" s="30">
        <f t="shared" si="8"/>
        <v>175</v>
      </c>
      <c r="S187" s="30"/>
      <c r="T187" s="30"/>
      <c r="U187" s="30">
        <f t="shared" si="9"/>
        <v>175</v>
      </c>
      <c r="V187" s="30"/>
      <c r="W187" s="30"/>
      <c r="X187">
        <f t="shared" si="10"/>
        <v>700</v>
      </c>
      <c r="Z187" s="13"/>
    </row>
    <row r="188" spans="1:26" ht="12.75" hidden="1">
      <c r="A188" s="3">
        <v>44</v>
      </c>
      <c r="B188" s="71"/>
      <c r="C188" s="71"/>
      <c r="D188" s="71"/>
      <c r="E188" s="71"/>
      <c r="F188" s="71"/>
      <c r="G188" s="71"/>
      <c r="H188" s="71"/>
      <c r="I188" s="71"/>
      <c r="J188" s="85"/>
      <c r="K188" s="85"/>
      <c r="L188" s="31"/>
      <c r="M188" s="31"/>
      <c r="N188" s="30"/>
      <c r="O188" s="30"/>
      <c r="P188" s="31"/>
      <c r="Q188" s="31"/>
      <c r="R188" s="30"/>
      <c r="S188" s="30"/>
      <c r="T188" s="30"/>
      <c r="U188" s="30"/>
      <c r="V188" s="30"/>
      <c r="W188" s="30"/>
      <c r="Z188" s="13"/>
    </row>
    <row r="189" spans="1:26" ht="23.25" customHeight="1" hidden="1">
      <c r="A189" s="3">
        <v>45</v>
      </c>
      <c r="B189" s="71"/>
      <c r="C189" s="71"/>
      <c r="D189" s="71"/>
      <c r="E189" s="71"/>
      <c r="F189" s="71"/>
      <c r="G189" s="71"/>
      <c r="H189" s="71"/>
      <c r="I189" s="71"/>
      <c r="J189" s="85"/>
      <c r="K189" s="85"/>
      <c r="L189" s="31"/>
      <c r="M189" s="31"/>
      <c r="N189" s="30"/>
      <c r="O189" s="30"/>
      <c r="P189" s="31"/>
      <c r="Q189" s="31"/>
      <c r="R189" s="30"/>
      <c r="S189" s="30"/>
      <c r="T189" s="30"/>
      <c r="U189" s="30"/>
      <c r="V189" s="30"/>
      <c r="W189" s="30"/>
      <c r="Z189" s="13"/>
    </row>
    <row r="190" spans="1:26" ht="25.5" customHeight="1">
      <c r="A190" s="3">
        <v>44</v>
      </c>
      <c r="B190" s="71" t="s">
        <v>157</v>
      </c>
      <c r="C190" s="71"/>
      <c r="D190" s="71"/>
      <c r="E190" s="71"/>
      <c r="F190" s="71"/>
      <c r="G190" s="71"/>
      <c r="H190" s="71"/>
      <c r="I190" s="71"/>
      <c r="J190" s="85">
        <v>0.5</v>
      </c>
      <c r="K190" s="85"/>
      <c r="L190" s="31" t="s">
        <v>96</v>
      </c>
      <c r="M190" s="31"/>
      <c r="N190" s="30">
        <v>1378.6</v>
      </c>
      <c r="O190" s="30"/>
      <c r="P190" s="31">
        <v>2</v>
      </c>
      <c r="Q190" s="31"/>
      <c r="R190" s="30">
        <f t="shared" si="8"/>
        <v>1378.6</v>
      </c>
      <c r="S190" s="30"/>
      <c r="T190" s="30"/>
      <c r="U190" s="30">
        <f t="shared" si="9"/>
        <v>1378.6</v>
      </c>
      <c r="V190" s="30"/>
      <c r="W190" s="30"/>
      <c r="X190">
        <f t="shared" si="10"/>
        <v>2757.2</v>
      </c>
      <c r="Z190" s="13"/>
    </row>
    <row r="191" spans="1:26" ht="24.75" customHeight="1">
      <c r="A191" s="3">
        <v>45</v>
      </c>
      <c r="B191" s="71" t="s">
        <v>158</v>
      </c>
      <c r="C191" s="71"/>
      <c r="D191" s="71"/>
      <c r="E191" s="71"/>
      <c r="F191" s="71"/>
      <c r="G191" s="71"/>
      <c r="H191" s="71"/>
      <c r="I191" s="71"/>
      <c r="J191" s="85">
        <v>0.5</v>
      </c>
      <c r="K191" s="85"/>
      <c r="L191" s="31" t="s">
        <v>102</v>
      </c>
      <c r="M191" s="31"/>
      <c r="N191" s="30">
        <v>2249.3</v>
      </c>
      <c r="O191" s="30"/>
      <c r="P191" s="31">
        <v>12</v>
      </c>
      <c r="Q191" s="31"/>
      <c r="R191" s="30">
        <f t="shared" si="8"/>
        <v>13495.800000000001</v>
      </c>
      <c r="S191" s="30"/>
      <c r="T191" s="30"/>
      <c r="U191" s="30">
        <f t="shared" si="9"/>
        <v>13495.800000000001</v>
      </c>
      <c r="V191" s="30"/>
      <c r="W191" s="30"/>
      <c r="X191">
        <f t="shared" si="10"/>
        <v>26991.600000000002</v>
      </c>
      <c r="Z191" s="13"/>
    </row>
    <row r="192" spans="1:26" ht="12.75">
      <c r="A192" s="3">
        <v>46</v>
      </c>
      <c r="B192" s="71" t="s">
        <v>159</v>
      </c>
      <c r="C192" s="71"/>
      <c r="D192" s="71"/>
      <c r="E192" s="71"/>
      <c r="F192" s="71"/>
      <c r="G192" s="71"/>
      <c r="H192" s="71"/>
      <c r="I192" s="71"/>
      <c r="J192" s="85">
        <v>0.33</v>
      </c>
      <c r="K192" s="85"/>
      <c r="L192" s="31" t="s">
        <v>96</v>
      </c>
      <c r="M192" s="31"/>
      <c r="N192" s="30">
        <v>2031.4</v>
      </c>
      <c r="O192" s="30"/>
      <c r="P192" s="31">
        <v>0.5</v>
      </c>
      <c r="Q192" s="31"/>
      <c r="R192" s="30">
        <f t="shared" si="8"/>
        <v>335.18100000000004</v>
      </c>
      <c r="S192" s="30"/>
      <c r="T192" s="30"/>
      <c r="U192" s="30">
        <f t="shared" si="9"/>
        <v>335.18100000000004</v>
      </c>
      <c r="V192" s="30"/>
      <c r="W192" s="30"/>
      <c r="X192">
        <f t="shared" si="10"/>
        <v>1015.7</v>
      </c>
      <c r="Z192" s="13"/>
    </row>
    <row r="193" spans="1:26" ht="12.75">
      <c r="A193" s="3">
        <v>47</v>
      </c>
      <c r="B193" s="71" t="s">
        <v>160</v>
      </c>
      <c r="C193" s="71"/>
      <c r="D193" s="71"/>
      <c r="E193" s="71"/>
      <c r="F193" s="71"/>
      <c r="G193" s="71"/>
      <c r="H193" s="71"/>
      <c r="I193" s="71"/>
      <c r="J193" s="85">
        <v>0.5</v>
      </c>
      <c r="K193" s="85"/>
      <c r="L193" s="31" t="s">
        <v>96</v>
      </c>
      <c r="M193" s="31"/>
      <c r="N193" s="30">
        <v>250</v>
      </c>
      <c r="O193" s="30"/>
      <c r="P193" s="31">
        <v>10</v>
      </c>
      <c r="Q193" s="31"/>
      <c r="R193" s="30">
        <f t="shared" si="8"/>
        <v>1250</v>
      </c>
      <c r="S193" s="30"/>
      <c r="T193" s="30"/>
      <c r="U193" s="30">
        <f t="shared" si="9"/>
        <v>1250</v>
      </c>
      <c r="V193" s="30"/>
      <c r="W193" s="30"/>
      <c r="X193">
        <f t="shared" si="10"/>
        <v>2500</v>
      </c>
      <c r="Z193" s="13"/>
    </row>
    <row r="194" spans="1:26" ht="26.25" customHeight="1">
      <c r="A194" s="3">
        <v>48</v>
      </c>
      <c r="B194" s="71" t="s">
        <v>161</v>
      </c>
      <c r="C194" s="71"/>
      <c r="D194" s="71"/>
      <c r="E194" s="71"/>
      <c r="F194" s="71"/>
      <c r="G194" s="71"/>
      <c r="H194" s="71"/>
      <c r="I194" s="71"/>
      <c r="J194" s="85">
        <v>0.33</v>
      </c>
      <c r="K194" s="85"/>
      <c r="L194" s="31" t="s">
        <v>96</v>
      </c>
      <c r="M194" s="31"/>
      <c r="N194" s="30">
        <v>68.9</v>
      </c>
      <c r="O194" s="30"/>
      <c r="P194" s="31">
        <v>1</v>
      </c>
      <c r="Q194" s="31"/>
      <c r="R194" s="30">
        <f t="shared" si="8"/>
        <v>22.737000000000002</v>
      </c>
      <c r="S194" s="30"/>
      <c r="T194" s="30"/>
      <c r="U194" s="30">
        <f t="shared" si="9"/>
        <v>22.737000000000002</v>
      </c>
      <c r="V194" s="30"/>
      <c r="W194" s="30"/>
      <c r="X194">
        <f t="shared" si="10"/>
        <v>68.9</v>
      </c>
      <c r="Z194" s="13"/>
    </row>
    <row r="195" spans="1:26" ht="12.75">
      <c r="A195" s="3">
        <v>49</v>
      </c>
      <c r="B195" s="71" t="s">
        <v>162</v>
      </c>
      <c r="C195" s="71"/>
      <c r="D195" s="71"/>
      <c r="E195" s="71"/>
      <c r="F195" s="71"/>
      <c r="G195" s="71"/>
      <c r="H195" s="71"/>
      <c r="I195" s="71"/>
      <c r="J195" s="85">
        <v>0.2</v>
      </c>
      <c r="K195" s="85"/>
      <c r="L195" s="31" t="s">
        <v>96</v>
      </c>
      <c r="M195" s="31"/>
      <c r="N195" s="30">
        <v>48</v>
      </c>
      <c r="O195" s="30"/>
      <c r="P195" s="31">
        <v>0.5</v>
      </c>
      <c r="Q195" s="31"/>
      <c r="R195" s="30">
        <f t="shared" si="8"/>
        <v>4.800000000000001</v>
      </c>
      <c r="S195" s="30"/>
      <c r="T195" s="30"/>
      <c r="U195" s="30">
        <f t="shared" si="9"/>
        <v>4.800000000000001</v>
      </c>
      <c r="V195" s="30"/>
      <c r="W195" s="30"/>
      <c r="X195">
        <f t="shared" si="10"/>
        <v>24</v>
      </c>
      <c r="Z195" s="13"/>
    </row>
    <row r="196" spans="1:26" ht="12.75">
      <c r="A196" s="3">
        <v>50</v>
      </c>
      <c r="B196" s="71" t="s">
        <v>116</v>
      </c>
      <c r="C196" s="71"/>
      <c r="D196" s="71"/>
      <c r="E196" s="71"/>
      <c r="F196" s="71"/>
      <c r="G196" s="71"/>
      <c r="H196" s="71"/>
      <c r="I196" s="71"/>
      <c r="J196" s="85">
        <v>1</v>
      </c>
      <c r="K196" s="85"/>
      <c r="L196" s="31" t="s">
        <v>102</v>
      </c>
      <c r="M196" s="31"/>
      <c r="N196" s="30">
        <v>120</v>
      </c>
      <c r="O196" s="30"/>
      <c r="P196" s="31">
        <v>0.5</v>
      </c>
      <c r="Q196" s="31"/>
      <c r="R196" s="30">
        <f t="shared" si="8"/>
        <v>60</v>
      </c>
      <c r="S196" s="30"/>
      <c r="T196" s="30"/>
      <c r="U196" s="30">
        <f t="shared" si="9"/>
        <v>60</v>
      </c>
      <c r="V196" s="30"/>
      <c r="W196" s="30"/>
      <c r="X196">
        <f t="shared" si="10"/>
        <v>60</v>
      </c>
      <c r="Z196" s="13"/>
    </row>
    <row r="197" spans="1:26" ht="12.75">
      <c r="A197" s="3">
        <v>51</v>
      </c>
      <c r="B197" s="71" t="s">
        <v>133</v>
      </c>
      <c r="C197" s="71"/>
      <c r="D197" s="71"/>
      <c r="E197" s="71"/>
      <c r="F197" s="71"/>
      <c r="G197" s="71"/>
      <c r="H197" s="71"/>
      <c r="I197" s="71"/>
      <c r="J197" s="85">
        <v>1</v>
      </c>
      <c r="K197" s="85"/>
      <c r="L197" s="31" t="s">
        <v>102</v>
      </c>
      <c r="M197" s="31"/>
      <c r="N197" s="30">
        <v>150</v>
      </c>
      <c r="O197" s="30"/>
      <c r="P197" s="31">
        <v>2</v>
      </c>
      <c r="Q197" s="31"/>
      <c r="R197" s="30">
        <f t="shared" si="8"/>
        <v>300</v>
      </c>
      <c r="S197" s="30"/>
      <c r="T197" s="30"/>
      <c r="U197" s="30">
        <f t="shared" si="9"/>
        <v>300</v>
      </c>
      <c r="V197" s="30"/>
      <c r="W197" s="30"/>
      <c r="X197">
        <f t="shared" si="10"/>
        <v>300</v>
      </c>
      <c r="Z197" s="13"/>
    </row>
    <row r="198" spans="1:26" ht="12.75">
      <c r="A198" s="3">
        <v>52</v>
      </c>
      <c r="B198" s="71" t="s">
        <v>227</v>
      </c>
      <c r="C198" s="71"/>
      <c r="D198" s="71"/>
      <c r="E198" s="71"/>
      <c r="F198" s="71"/>
      <c r="G198" s="71"/>
      <c r="H198" s="71"/>
      <c r="I198" s="71"/>
      <c r="J198" s="85">
        <v>0.5</v>
      </c>
      <c r="K198" s="85"/>
      <c r="L198" s="31" t="s">
        <v>102</v>
      </c>
      <c r="M198" s="31"/>
      <c r="N198" s="30">
        <v>30</v>
      </c>
      <c r="O198" s="30"/>
      <c r="P198" s="31">
        <v>0.5</v>
      </c>
      <c r="Q198" s="31"/>
      <c r="R198" s="30">
        <f t="shared" si="8"/>
        <v>7.5</v>
      </c>
      <c r="S198" s="30"/>
      <c r="T198" s="30"/>
      <c r="U198" s="30">
        <f t="shared" si="9"/>
        <v>7.5</v>
      </c>
      <c r="V198" s="30"/>
      <c r="W198" s="30"/>
      <c r="X198">
        <f t="shared" si="10"/>
        <v>15</v>
      </c>
      <c r="Z198" s="13"/>
    </row>
    <row r="199" spans="1:26" ht="24.75" customHeight="1">
      <c r="A199" s="3">
        <v>53</v>
      </c>
      <c r="B199" s="71" t="s">
        <v>247</v>
      </c>
      <c r="C199" s="71"/>
      <c r="D199" s="71"/>
      <c r="E199" s="71"/>
      <c r="F199" s="71"/>
      <c r="G199" s="71"/>
      <c r="H199" s="71"/>
      <c r="I199" s="71"/>
      <c r="J199" s="85">
        <v>0.5</v>
      </c>
      <c r="K199" s="85"/>
      <c r="L199" s="31" t="s">
        <v>102</v>
      </c>
      <c r="M199" s="31"/>
      <c r="N199" s="30">
        <v>50</v>
      </c>
      <c r="O199" s="30"/>
      <c r="P199" s="31">
        <v>1.5</v>
      </c>
      <c r="Q199" s="31"/>
      <c r="R199" s="30">
        <f t="shared" si="8"/>
        <v>37.5</v>
      </c>
      <c r="S199" s="30"/>
      <c r="T199" s="30"/>
      <c r="U199" s="30">
        <f t="shared" si="9"/>
        <v>37.5</v>
      </c>
      <c r="V199" s="30"/>
      <c r="W199" s="30"/>
      <c r="X199">
        <f t="shared" si="10"/>
        <v>75</v>
      </c>
      <c r="Z199" s="13"/>
    </row>
    <row r="200" spans="1:26" ht="12.75">
      <c r="A200" s="3">
        <v>54</v>
      </c>
      <c r="B200" s="71" t="s">
        <v>164</v>
      </c>
      <c r="C200" s="71"/>
      <c r="D200" s="71"/>
      <c r="E200" s="71"/>
      <c r="F200" s="71"/>
      <c r="G200" s="71"/>
      <c r="H200" s="71"/>
      <c r="I200" s="71"/>
      <c r="J200" s="85">
        <v>1</v>
      </c>
      <c r="K200" s="85"/>
      <c r="L200" s="31" t="s">
        <v>208</v>
      </c>
      <c r="M200" s="31"/>
      <c r="N200" s="30">
        <v>3944.2</v>
      </c>
      <c r="O200" s="30"/>
      <c r="P200" s="31">
        <v>3</v>
      </c>
      <c r="Q200" s="31"/>
      <c r="R200" s="30">
        <f t="shared" si="8"/>
        <v>11832.599999999999</v>
      </c>
      <c r="S200" s="30"/>
      <c r="T200" s="30"/>
      <c r="U200" s="30">
        <f t="shared" si="9"/>
        <v>11832.599999999999</v>
      </c>
      <c r="V200" s="30"/>
      <c r="W200" s="30"/>
      <c r="X200">
        <f t="shared" si="10"/>
        <v>11832.599999999999</v>
      </c>
      <c r="Z200" s="13"/>
    </row>
    <row r="201" spans="1:26" ht="12.75">
      <c r="A201" s="3">
        <v>55</v>
      </c>
      <c r="B201" s="71" t="s">
        <v>165</v>
      </c>
      <c r="C201" s="71"/>
      <c r="D201" s="71"/>
      <c r="E201" s="71"/>
      <c r="F201" s="71"/>
      <c r="G201" s="71"/>
      <c r="H201" s="71"/>
      <c r="I201" s="71"/>
      <c r="J201" s="85">
        <v>1</v>
      </c>
      <c r="K201" s="85"/>
      <c r="L201" s="31" t="s">
        <v>96</v>
      </c>
      <c r="M201" s="31"/>
      <c r="N201" s="30">
        <v>200</v>
      </c>
      <c r="O201" s="30"/>
      <c r="P201" s="31">
        <v>1</v>
      </c>
      <c r="Q201" s="31"/>
      <c r="R201" s="30">
        <f t="shared" si="8"/>
        <v>200</v>
      </c>
      <c r="S201" s="30"/>
      <c r="T201" s="30"/>
      <c r="U201" s="30">
        <f t="shared" si="9"/>
        <v>200</v>
      </c>
      <c r="V201" s="30"/>
      <c r="W201" s="30"/>
      <c r="X201">
        <f t="shared" si="10"/>
        <v>200</v>
      </c>
      <c r="Z201" s="13"/>
    </row>
    <row r="202" spans="1:26" ht="12.75">
      <c r="A202" s="3">
        <v>56</v>
      </c>
      <c r="B202" s="71" t="s">
        <v>125</v>
      </c>
      <c r="C202" s="71"/>
      <c r="D202" s="71"/>
      <c r="E202" s="71"/>
      <c r="F202" s="71"/>
      <c r="G202" s="71"/>
      <c r="H202" s="71"/>
      <c r="I202" s="71"/>
      <c r="J202" s="85">
        <v>0.5</v>
      </c>
      <c r="K202" s="85"/>
      <c r="L202" s="31" t="s">
        <v>102</v>
      </c>
      <c r="M202" s="31"/>
      <c r="N202" s="30">
        <v>101.7</v>
      </c>
      <c r="O202" s="30"/>
      <c r="P202" s="31">
        <v>0.5</v>
      </c>
      <c r="Q202" s="31"/>
      <c r="R202" s="30">
        <f t="shared" si="8"/>
        <v>25.425</v>
      </c>
      <c r="S202" s="30"/>
      <c r="T202" s="30"/>
      <c r="U202" s="30">
        <f t="shared" si="9"/>
        <v>25.425</v>
      </c>
      <c r="V202" s="30"/>
      <c r="W202" s="30"/>
      <c r="X202">
        <f t="shared" si="10"/>
        <v>50.85</v>
      </c>
      <c r="Z202" s="13"/>
    </row>
    <row r="203" spans="1:26" ht="12.75">
      <c r="A203" s="3">
        <v>57</v>
      </c>
      <c r="B203" s="71" t="s">
        <v>217</v>
      </c>
      <c r="C203" s="71"/>
      <c r="D203" s="71"/>
      <c r="E203" s="71"/>
      <c r="F203" s="71"/>
      <c r="G203" s="71"/>
      <c r="H203" s="71"/>
      <c r="I203" s="71"/>
      <c r="J203" s="85">
        <v>0.5</v>
      </c>
      <c r="K203" s="85"/>
      <c r="L203" s="31" t="s">
        <v>96</v>
      </c>
      <c r="M203" s="31"/>
      <c r="N203" s="30">
        <v>300.5</v>
      </c>
      <c r="O203" s="30"/>
      <c r="P203" s="31">
        <v>4</v>
      </c>
      <c r="Q203" s="31"/>
      <c r="R203" s="30">
        <f t="shared" si="8"/>
        <v>601</v>
      </c>
      <c r="S203" s="30"/>
      <c r="T203" s="30"/>
      <c r="U203" s="30">
        <f t="shared" si="9"/>
        <v>601</v>
      </c>
      <c r="V203" s="30"/>
      <c r="W203" s="30"/>
      <c r="X203">
        <f t="shared" si="10"/>
        <v>1202</v>
      </c>
      <c r="Z203" s="13"/>
    </row>
    <row r="204" spans="1:26" ht="12.75">
      <c r="A204" s="3">
        <v>58</v>
      </c>
      <c r="B204" s="71" t="s">
        <v>166</v>
      </c>
      <c r="C204" s="71"/>
      <c r="D204" s="71"/>
      <c r="E204" s="71"/>
      <c r="F204" s="71"/>
      <c r="G204" s="71"/>
      <c r="H204" s="71"/>
      <c r="I204" s="71"/>
      <c r="J204" s="85">
        <v>0.4</v>
      </c>
      <c r="K204" s="85"/>
      <c r="L204" s="31" t="s">
        <v>96</v>
      </c>
      <c r="M204" s="31"/>
      <c r="N204" s="30">
        <v>100</v>
      </c>
      <c r="O204" s="30"/>
      <c r="P204" s="31">
        <v>1</v>
      </c>
      <c r="Q204" s="31"/>
      <c r="R204" s="30">
        <f t="shared" si="8"/>
        <v>40</v>
      </c>
      <c r="S204" s="30"/>
      <c r="T204" s="30"/>
      <c r="U204" s="30">
        <f t="shared" si="9"/>
        <v>40</v>
      </c>
      <c r="V204" s="30"/>
      <c r="W204" s="30"/>
      <c r="X204">
        <f t="shared" si="10"/>
        <v>100</v>
      </c>
      <c r="Z204" s="13"/>
    </row>
    <row r="205" spans="1:26" ht="12.75">
      <c r="A205" s="3">
        <v>59</v>
      </c>
      <c r="B205" s="71" t="s">
        <v>167</v>
      </c>
      <c r="C205" s="71"/>
      <c r="D205" s="71"/>
      <c r="E205" s="71"/>
      <c r="F205" s="71"/>
      <c r="G205" s="71"/>
      <c r="H205" s="71"/>
      <c r="I205" s="71"/>
      <c r="J205" s="85">
        <v>0.4</v>
      </c>
      <c r="K205" s="85"/>
      <c r="L205" s="31" t="s">
        <v>96</v>
      </c>
      <c r="M205" s="31"/>
      <c r="N205" s="30">
        <v>800</v>
      </c>
      <c r="O205" s="30"/>
      <c r="P205" s="31">
        <v>0.5</v>
      </c>
      <c r="Q205" s="31"/>
      <c r="R205" s="30">
        <f t="shared" si="8"/>
        <v>160</v>
      </c>
      <c r="S205" s="30"/>
      <c r="T205" s="30"/>
      <c r="U205" s="30">
        <f t="shared" si="9"/>
        <v>160</v>
      </c>
      <c r="V205" s="30"/>
      <c r="W205" s="30"/>
      <c r="X205">
        <f t="shared" si="10"/>
        <v>400</v>
      </c>
      <c r="Z205" s="13"/>
    </row>
    <row r="206" spans="1:26" ht="12.75">
      <c r="A206" s="3">
        <v>60</v>
      </c>
      <c r="B206" s="71" t="s">
        <v>168</v>
      </c>
      <c r="C206" s="71"/>
      <c r="D206" s="71"/>
      <c r="E206" s="71"/>
      <c r="F206" s="71"/>
      <c r="G206" s="71"/>
      <c r="H206" s="71"/>
      <c r="I206" s="71"/>
      <c r="J206" s="85">
        <v>0.33</v>
      </c>
      <c r="K206" s="85"/>
      <c r="L206" s="31" t="s">
        <v>96</v>
      </c>
      <c r="M206" s="31"/>
      <c r="N206" s="30">
        <v>400</v>
      </c>
      <c r="O206" s="30"/>
      <c r="P206" s="31">
        <v>0.5</v>
      </c>
      <c r="Q206" s="31"/>
      <c r="R206" s="30">
        <f aca="true" t="shared" si="11" ref="R206:R211">N206*P206*J206</f>
        <v>66</v>
      </c>
      <c r="S206" s="30"/>
      <c r="T206" s="30"/>
      <c r="U206" s="30">
        <f aca="true" t="shared" si="12" ref="U206:U211">R206*$S$11</f>
        <v>66</v>
      </c>
      <c r="V206" s="30"/>
      <c r="W206" s="30"/>
      <c r="X206">
        <f aca="true" t="shared" si="13" ref="X206:X232">N206*P206</f>
        <v>200</v>
      </c>
      <c r="Z206" s="13"/>
    </row>
    <row r="207" spans="1:26" ht="12.75">
      <c r="A207" s="3">
        <v>61</v>
      </c>
      <c r="B207" s="71" t="s">
        <v>23</v>
      </c>
      <c r="C207" s="71"/>
      <c r="D207" s="71"/>
      <c r="E207" s="71"/>
      <c r="F207" s="71"/>
      <c r="G207" s="71"/>
      <c r="H207" s="71"/>
      <c r="I207" s="71"/>
      <c r="J207" s="85">
        <v>0.5</v>
      </c>
      <c r="K207" s="85"/>
      <c r="L207" s="31" t="s">
        <v>96</v>
      </c>
      <c r="M207" s="31"/>
      <c r="N207" s="30">
        <v>570.3</v>
      </c>
      <c r="O207" s="30"/>
      <c r="P207" s="31">
        <v>2</v>
      </c>
      <c r="Q207" s="31"/>
      <c r="R207" s="30">
        <f t="shared" si="11"/>
        <v>570.3</v>
      </c>
      <c r="S207" s="30"/>
      <c r="T207" s="30"/>
      <c r="U207" s="30">
        <f t="shared" si="12"/>
        <v>570.3</v>
      </c>
      <c r="V207" s="30"/>
      <c r="W207" s="30"/>
      <c r="X207">
        <f t="shared" si="13"/>
        <v>1140.6</v>
      </c>
      <c r="Z207" s="13"/>
    </row>
    <row r="208" spans="1:26" ht="12.75">
      <c r="A208" s="3">
        <v>62</v>
      </c>
      <c r="B208" s="71" t="s">
        <v>118</v>
      </c>
      <c r="C208" s="71"/>
      <c r="D208" s="71"/>
      <c r="E208" s="71"/>
      <c r="F208" s="71"/>
      <c r="G208" s="71"/>
      <c r="H208" s="71"/>
      <c r="I208" s="71"/>
      <c r="J208" s="85">
        <v>0.5</v>
      </c>
      <c r="K208" s="85"/>
      <c r="L208" s="31" t="s">
        <v>96</v>
      </c>
      <c r="M208" s="31"/>
      <c r="N208" s="30">
        <v>357.6</v>
      </c>
      <c r="O208" s="30"/>
      <c r="P208" s="31">
        <v>2</v>
      </c>
      <c r="Q208" s="31"/>
      <c r="R208" s="30">
        <f t="shared" si="11"/>
        <v>357.6</v>
      </c>
      <c r="S208" s="30"/>
      <c r="T208" s="30"/>
      <c r="U208" s="30">
        <f t="shared" si="12"/>
        <v>357.6</v>
      </c>
      <c r="V208" s="30"/>
      <c r="W208" s="30"/>
      <c r="X208">
        <f t="shared" si="13"/>
        <v>715.2</v>
      </c>
      <c r="Z208" s="13"/>
    </row>
    <row r="209" spans="1:26" ht="12.75">
      <c r="A209" s="3">
        <v>63</v>
      </c>
      <c r="B209" s="71" t="s">
        <v>169</v>
      </c>
      <c r="C209" s="71"/>
      <c r="D209" s="71"/>
      <c r="E209" s="71"/>
      <c r="F209" s="71"/>
      <c r="G209" s="71"/>
      <c r="H209" s="71"/>
      <c r="I209" s="71"/>
      <c r="J209" s="85">
        <v>1</v>
      </c>
      <c r="K209" s="85"/>
      <c r="L209" s="31" t="s">
        <v>208</v>
      </c>
      <c r="M209" s="31"/>
      <c r="N209" s="30">
        <v>3944.2</v>
      </c>
      <c r="O209" s="30"/>
      <c r="P209" s="31">
        <v>3</v>
      </c>
      <c r="Q209" s="31"/>
      <c r="R209" s="30">
        <f t="shared" si="11"/>
        <v>11832.599999999999</v>
      </c>
      <c r="S209" s="30"/>
      <c r="T209" s="30"/>
      <c r="U209" s="30">
        <f t="shared" si="12"/>
        <v>11832.599999999999</v>
      </c>
      <c r="V209" s="30"/>
      <c r="W209" s="30"/>
      <c r="X209">
        <f t="shared" si="13"/>
        <v>11832.599999999999</v>
      </c>
      <c r="Z209" s="13"/>
    </row>
    <row r="210" spans="1:26" ht="12.75">
      <c r="A210" s="3">
        <v>64</v>
      </c>
      <c r="B210" s="71" t="s">
        <v>170</v>
      </c>
      <c r="C210" s="71"/>
      <c r="D210" s="71"/>
      <c r="E210" s="71"/>
      <c r="F210" s="71"/>
      <c r="G210" s="71"/>
      <c r="H210" s="71"/>
      <c r="I210" s="71"/>
      <c r="J210" s="85">
        <v>0.5</v>
      </c>
      <c r="K210" s="85"/>
      <c r="L210" s="31" t="s">
        <v>96</v>
      </c>
      <c r="M210" s="31"/>
      <c r="N210" s="30">
        <v>413.7</v>
      </c>
      <c r="O210" s="30"/>
      <c r="P210" s="31">
        <v>2</v>
      </c>
      <c r="Q210" s="31"/>
      <c r="R210" s="30">
        <f t="shared" si="11"/>
        <v>413.7</v>
      </c>
      <c r="S210" s="30"/>
      <c r="T210" s="30"/>
      <c r="U210" s="30">
        <f t="shared" si="12"/>
        <v>413.7</v>
      </c>
      <c r="V210" s="30"/>
      <c r="W210" s="30"/>
      <c r="X210">
        <f t="shared" si="13"/>
        <v>827.4</v>
      </c>
      <c r="Z210" s="13"/>
    </row>
    <row r="211" spans="1:26" ht="12.75">
      <c r="A211" s="3">
        <v>65</v>
      </c>
      <c r="B211" s="71" t="s">
        <v>171</v>
      </c>
      <c r="C211" s="71"/>
      <c r="D211" s="71"/>
      <c r="E211" s="71"/>
      <c r="F211" s="71"/>
      <c r="G211" s="71"/>
      <c r="H211" s="71"/>
      <c r="I211" s="71"/>
      <c r="J211" s="85">
        <v>0.2</v>
      </c>
      <c r="K211" s="85"/>
      <c r="L211" s="31" t="s">
        <v>96</v>
      </c>
      <c r="M211" s="31"/>
      <c r="N211" s="30">
        <v>45</v>
      </c>
      <c r="O211" s="30"/>
      <c r="P211" s="31">
        <v>0.5</v>
      </c>
      <c r="Q211" s="31"/>
      <c r="R211" s="30">
        <f t="shared" si="11"/>
        <v>4.5</v>
      </c>
      <c r="S211" s="30"/>
      <c r="T211" s="30"/>
      <c r="U211" s="30">
        <f t="shared" si="12"/>
        <v>4.5</v>
      </c>
      <c r="V211" s="30"/>
      <c r="W211" s="30"/>
      <c r="X211">
        <f t="shared" si="13"/>
        <v>22.5</v>
      </c>
      <c r="Z211" s="13"/>
    </row>
    <row r="212" spans="1:26" ht="12.75" hidden="1">
      <c r="A212" s="3">
        <v>57.7428571428571</v>
      </c>
      <c r="B212" s="71"/>
      <c r="C212" s="71"/>
      <c r="D212" s="71"/>
      <c r="E212" s="71"/>
      <c r="F212" s="71"/>
      <c r="G212" s="71"/>
      <c r="H212" s="71"/>
      <c r="I212" s="71"/>
      <c r="J212" s="85"/>
      <c r="K212" s="85"/>
      <c r="L212" s="31"/>
      <c r="M212" s="31"/>
      <c r="N212" s="30"/>
      <c r="O212" s="30"/>
      <c r="P212" s="31"/>
      <c r="Q212" s="31"/>
      <c r="R212" s="30"/>
      <c r="S212" s="30"/>
      <c r="T212" s="30"/>
      <c r="U212" s="30"/>
      <c r="V212" s="30"/>
      <c r="W212" s="30"/>
      <c r="X212">
        <f t="shared" si="13"/>
        <v>0</v>
      </c>
      <c r="Z212" s="13">
        <f aca="true" t="shared" si="14" ref="Z212:Z232">U212/305*2.78</f>
        <v>0</v>
      </c>
    </row>
    <row r="213" spans="1:26" ht="12.75" hidden="1">
      <c r="A213" s="3">
        <v>58.4857142857142</v>
      </c>
      <c r="B213" s="71"/>
      <c r="C213" s="71"/>
      <c r="D213" s="71"/>
      <c r="E213" s="71"/>
      <c r="F213" s="71"/>
      <c r="G213" s="71"/>
      <c r="H213" s="71"/>
      <c r="I213" s="71"/>
      <c r="J213" s="85"/>
      <c r="K213" s="85"/>
      <c r="L213" s="31"/>
      <c r="M213" s="31"/>
      <c r="N213" s="30"/>
      <c r="O213" s="30"/>
      <c r="P213" s="31"/>
      <c r="Q213" s="31"/>
      <c r="R213" s="30"/>
      <c r="S213" s="30"/>
      <c r="T213" s="30"/>
      <c r="U213" s="30"/>
      <c r="V213" s="30"/>
      <c r="W213" s="30"/>
      <c r="X213">
        <f t="shared" si="13"/>
        <v>0</v>
      </c>
      <c r="Z213" s="13">
        <f t="shared" si="14"/>
        <v>0</v>
      </c>
    </row>
    <row r="214" spans="1:26" ht="12.75" hidden="1">
      <c r="A214" s="3">
        <v>59.2285714285714</v>
      </c>
      <c r="B214" s="71"/>
      <c r="C214" s="71"/>
      <c r="D214" s="71"/>
      <c r="E214" s="71"/>
      <c r="F214" s="71"/>
      <c r="G214" s="71"/>
      <c r="H214" s="71"/>
      <c r="I214" s="71"/>
      <c r="J214" s="85"/>
      <c r="K214" s="85"/>
      <c r="L214" s="31"/>
      <c r="M214" s="31"/>
      <c r="N214" s="30"/>
      <c r="O214" s="30"/>
      <c r="P214" s="31"/>
      <c r="Q214" s="31"/>
      <c r="R214" s="30"/>
      <c r="S214" s="30"/>
      <c r="T214" s="30"/>
      <c r="U214" s="30"/>
      <c r="V214" s="30"/>
      <c r="W214" s="30"/>
      <c r="X214">
        <f t="shared" si="13"/>
        <v>0</v>
      </c>
      <c r="Z214" s="13">
        <f t="shared" si="14"/>
        <v>0</v>
      </c>
    </row>
    <row r="215" spans="1:26" ht="12.75" hidden="1">
      <c r="A215" s="3">
        <v>59.9714285714285</v>
      </c>
      <c r="B215" s="71"/>
      <c r="C215" s="71"/>
      <c r="D215" s="71"/>
      <c r="E215" s="71"/>
      <c r="F215" s="71"/>
      <c r="G215" s="71"/>
      <c r="H215" s="71"/>
      <c r="I215" s="71"/>
      <c r="J215" s="85"/>
      <c r="K215" s="85"/>
      <c r="L215" s="31"/>
      <c r="M215" s="31"/>
      <c r="N215" s="30"/>
      <c r="O215" s="30"/>
      <c r="P215" s="31"/>
      <c r="Q215" s="31"/>
      <c r="R215" s="30"/>
      <c r="S215" s="30"/>
      <c r="T215" s="30"/>
      <c r="U215" s="30"/>
      <c r="V215" s="30"/>
      <c r="W215" s="30"/>
      <c r="X215">
        <f t="shared" si="13"/>
        <v>0</v>
      </c>
      <c r="Z215" s="13">
        <f t="shared" si="14"/>
        <v>0</v>
      </c>
    </row>
    <row r="216" spans="1:26" ht="12.75" hidden="1">
      <c r="A216" s="3">
        <v>60.7142857142857</v>
      </c>
      <c r="B216" s="71"/>
      <c r="C216" s="71"/>
      <c r="D216" s="71"/>
      <c r="E216" s="71"/>
      <c r="F216" s="71"/>
      <c r="G216" s="71"/>
      <c r="H216" s="71"/>
      <c r="I216" s="71"/>
      <c r="J216" s="85"/>
      <c r="K216" s="85"/>
      <c r="L216" s="31"/>
      <c r="M216" s="31"/>
      <c r="N216" s="30"/>
      <c r="O216" s="30"/>
      <c r="P216" s="31"/>
      <c r="Q216" s="31"/>
      <c r="R216" s="30"/>
      <c r="S216" s="30"/>
      <c r="T216" s="30"/>
      <c r="U216" s="30"/>
      <c r="V216" s="30"/>
      <c r="W216" s="30"/>
      <c r="X216">
        <f t="shared" si="13"/>
        <v>0</v>
      </c>
      <c r="Z216" s="13">
        <f t="shared" si="14"/>
        <v>0</v>
      </c>
    </row>
    <row r="217" spans="1:26" ht="12.75" hidden="1">
      <c r="A217" s="3">
        <v>61.4571428571428</v>
      </c>
      <c r="B217" s="71"/>
      <c r="C217" s="71"/>
      <c r="D217" s="71"/>
      <c r="E217" s="71"/>
      <c r="F217" s="71"/>
      <c r="G217" s="71"/>
      <c r="H217" s="71"/>
      <c r="I217" s="71"/>
      <c r="J217" s="85"/>
      <c r="K217" s="85"/>
      <c r="L217" s="31"/>
      <c r="M217" s="31"/>
      <c r="N217" s="30"/>
      <c r="O217" s="30"/>
      <c r="P217" s="31"/>
      <c r="Q217" s="31"/>
      <c r="R217" s="30"/>
      <c r="S217" s="30"/>
      <c r="T217" s="30"/>
      <c r="U217" s="30"/>
      <c r="V217" s="30"/>
      <c r="W217" s="30"/>
      <c r="X217">
        <f t="shared" si="13"/>
        <v>0</v>
      </c>
      <c r="Z217" s="13">
        <f t="shared" si="14"/>
        <v>0</v>
      </c>
    </row>
    <row r="218" spans="1:26" ht="12.75" hidden="1">
      <c r="A218" s="3">
        <v>62.2</v>
      </c>
      <c r="B218" s="71"/>
      <c r="C218" s="71"/>
      <c r="D218" s="71"/>
      <c r="E218" s="71"/>
      <c r="F218" s="71"/>
      <c r="G218" s="71"/>
      <c r="H218" s="71"/>
      <c r="I218" s="71"/>
      <c r="J218" s="85"/>
      <c r="K218" s="85"/>
      <c r="L218" s="31"/>
      <c r="M218" s="31"/>
      <c r="N218" s="30"/>
      <c r="O218" s="30"/>
      <c r="P218" s="31"/>
      <c r="Q218" s="31"/>
      <c r="R218" s="30"/>
      <c r="S218" s="30"/>
      <c r="T218" s="30"/>
      <c r="U218" s="30"/>
      <c r="V218" s="30"/>
      <c r="W218" s="30"/>
      <c r="X218">
        <f t="shared" si="13"/>
        <v>0</v>
      </c>
      <c r="Z218" s="13">
        <f t="shared" si="14"/>
        <v>0</v>
      </c>
    </row>
    <row r="219" spans="1:26" ht="12.75" hidden="1">
      <c r="A219" s="3">
        <v>62.9428571428571</v>
      </c>
      <c r="B219" s="71"/>
      <c r="C219" s="71"/>
      <c r="D219" s="71"/>
      <c r="E219" s="71"/>
      <c r="F219" s="71"/>
      <c r="G219" s="71"/>
      <c r="H219" s="71"/>
      <c r="I219" s="71"/>
      <c r="J219" s="85"/>
      <c r="K219" s="85"/>
      <c r="L219" s="31"/>
      <c r="M219" s="31"/>
      <c r="N219" s="30"/>
      <c r="O219" s="30"/>
      <c r="P219" s="31"/>
      <c r="Q219" s="31"/>
      <c r="R219" s="30"/>
      <c r="S219" s="30"/>
      <c r="T219" s="30"/>
      <c r="U219" s="30"/>
      <c r="V219" s="30"/>
      <c r="W219" s="30"/>
      <c r="X219">
        <f t="shared" si="13"/>
        <v>0</v>
      </c>
      <c r="Z219" s="13">
        <f t="shared" si="14"/>
        <v>0</v>
      </c>
    </row>
    <row r="220" spans="1:26" ht="12.75" hidden="1">
      <c r="A220" s="3">
        <v>63.6857142857142</v>
      </c>
      <c r="B220" s="71"/>
      <c r="C220" s="71"/>
      <c r="D220" s="71"/>
      <c r="E220" s="71"/>
      <c r="F220" s="71"/>
      <c r="G220" s="71"/>
      <c r="H220" s="71"/>
      <c r="I220" s="71"/>
      <c r="J220" s="85"/>
      <c r="K220" s="85"/>
      <c r="L220" s="31"/>
      <c r="M220" s="31"/>
      <c r="N220" s="30"/>
      <c r="O220" s="30"/>
      <c r="P220" s="31"/>
      <c r="Q220" s="31"/>
      <c r="R220" s="30"/>
      <c r="S220" s="30"/>
      <c r="T220" s="30"/>
      <c r="U220" s="30"/>
      <c r="V220" s="30"/>
      <c r="W220" s="30"/>
      <c r="X220">
        <f t="shared" si="13"/>
        <v>0</v>
      </c>
      <c r="Z220" s="13">
        <f t="shared" si="14"/>
        <v>0</v>
      </c>
    </row>
    <row r="221" spans="1:26" ht="12.75" hidden="1">
      <c r="A221" s="3">
        <v>64.4285714285714</v>
      </c>
      <c r="B221" s="71"/>
      <c r="C221" s="71"/>
      <c r="D221" s="71"/>
      <c r="E221" s="71"/>
      <c r="F221" s="71"/>
      <c r="G221" s="71"/>
      <c r="H221" s="71"/>
      <c r="I221" s="71"/>
      <c r="J221" s="85"/>
      <c r="K221" s="85"/>
      <c r="L221" s="31"/>
      <c r="M221" s="31"/>
      <c r="N221" s="30"/>
      <c r="O221" s="30"/>
      <c r="P221" s="31"/>
      <c r="Q221" s="31"/>
      <c r="R221" s="30"/>
      <c r="S221" s="30"/>
      <c r="T221" s="30"/>
      <c r="U221" s="30"/>
      <c r="V221" s="30"/>
      <c r="W221" s="30"/>
      <c r="X221">
        <f t="shared" si="13"/>
        <v>0</v>
      </c>
      <c r="Z221" s="13">
        <f t="shared" si="14"/>
        <v>0</v>
      </c>
    </row>
    <row r="222" spans="1:26" ht="12.75" hidden="1">
      <c r="A222" s="3">
        <v>65.1714285714285</v>
      </c>
      <c r="B222" s="71"/>
      <c r="C222" s="71"/>
      <c r="D222" s="71"/>
      <c r="E222" s="71"/>
      <c r="F222" s="71"/>
      <c r="G222" s="71"/>
      <c r="H222" s="71"/>
      <c r="I222" s="71"/>
      <c r="J222" s="85"/>
      <c r="K222" s="85"/>
      <c r="L222" s="31"/>
      <c r="M222" s="31"/>
      <c r="N222" s="30"/>
      <c r="O222" s="30"/>
      <c r="P222" s="31"/>
      <c r="Q222" s="31"/>
      <c r="R222" s="30"/>
      <c r="S222" s="30"/>
      <c r="T222" s="30"/>
      <c r="U222" s="30"/>
      <c r="V222" s="30"/>
      <c r="W222" s="30"/>
      <c r="X222">
        <f t="shared" si="13"/>
        <v>0</v>
      </c>
      <c r="Z222" s="13">
        <f t="shared" si="14"/>
        <v>0</v>
      </c>
    </row>
    <row r="223" spans="1:26" ht="12.75" hidden="1">
      <c r="A223" s="3">
        <v>65.9142857142857</v>
      </c>
      <c r="B223" s="71"/>
      <c r="C223" s="71"/>
      <c r="D223" s="71"/>
      <c r="E223" s="71"/>
      <c r="F223" s="71"/>
      <c r="G223" s="71"/>
      <c r="H223" s="71"/>
      <c r="I223" s="71"/>
      <c r="J223" s="85"/>
      <c r="K223" s="85"/>
      <c r="L223" s="31"/>
      <c r="M223" s="31"/>
      <c r="N223" s="30"/>
      <c r="O223" s="30"/>
      <c r="P223" s="31"/>
      <c r="Q223" s="31"/>
      <c r="R223" s="30"/>
      <c r="S223" s="30"/>
      <c r="T223" s="30"/>
      <c r="U223" s="30"/>
      <c r="V223" s="30"/>
      <c r="W223" s="30"/>
      <c r="X223">
        <f t="shared" si="13"/>
        <v>0</v>
      </c>
      <c r="Z223" s="13">
        <f t="shared" si="14"/>
        <v>0</v>
      </c>
    </row>
    <row r="224" spans="1:26" ht="12.75" hidden="1">
      <c r="A224" s="3">
        <v>66.6571428571428</v>
      </c>
      <c r="B224" s="71"/>
      <c r="C224" s="71"/>
      <c r="D224" s="71"/>
      <c r="E224" s="71"/>
      <c r="F224" s="71"/>
      <c r="G224" s="71"/>
      <c r="H224" s="71"/>
      <c r="I224" s="71"/>
      <c r="J224" s="85"/>
      <c r="K224" s="85"/>
      <c r="L224" s="31"/>
      <c r="M224" s="31"/>
      <c r="N224" s="30"/>
      <c r="O224" s="30"/>
      <c r="P224" s="31"/>
      <c r="Q224" s="31"/>
      <c r="R224" s="30"/>
      <c r="S224" s="30"/>
      <c r="T224" s="30"/>
      <c r="U224" s="30"/>
      <c r="V224" s="30"/>
      <c r="W224" s="30"/>
      <c r="X224">
        <f t="shared" si="13"/>
        <v>0</v>
      </c>
      <c r="Z224" s="13">
        <f t="shared" si="14"/>
        <v>0</v>
      </c>
    </row>
    <row r="225" spans="1:26" ht="12.75" hidden="1">
      <c r="A225" s="3">
        <v>67.4</v>
      </c>
      <c r="B225" s="71"/>
      <c r="C225" s="71"/>
      <c r="D225" s="71"/>
      <c r="E225" s="71"/>
      <c r="F225" s="71"/>
      <c r="G225" s="71"/>
      <c r="H225" s="71"/>
      <c r="I225" s="71"/>
      <c r="J225" s="85"/>
      <c r="K225" s="85"/>
      <c r="L225" s="31"/>
      <c r="M225" s="31"/>
      <c r="N225" s="30"/>
      <c r="O225" s="30"/>
      <c r="P225" s="31"/>
      <c r="Q225" s="31"/>
      <c r="R225" s="30"/>
      <c r="S225" s="30"/>
      <c r="T225" s="30"/>
      <c r="U225" s="30"/>
      <c r="V225" s="30"/>
      <c r="W225" s="30"/>
      <c r="X225">
        <f t="shared" si="13"/>
        <v>0</v>
      </c>
      <c r="Z225" s="13">
        <f t="shared" si="14"/>
        <v>0</v>
      </c>
    </row>
    <row r="226" spans="1:26" ht="12.75" hidden="1">
      <c r="A226" s="3">
        <v>68.1428571428571</v>
      </c>
      <c r="B226" s="71"/>
      <c r="C226" s="71"/>
      <c r="D226" s="71"/>
      <c r="E226" s="71"/>
      <c r="F226" s="71"/>
      <c r="G226" s="71"/>
      <c r="H226" s="71"/>
      <c r="I226" s="71"/>
      <c r="J226" s="85"/>
      <c r="K226" s="85"/>
      <c r="L226" s="31"/>
      <c r="M226" s="31"/>
      <c r="N226" s="30"/>
      <c r="O226" s="30"/>
      <c r="P226" s="31"/>
      <c r="Q226" s="31"/>
      <c r="R226" s="30"/>
      <c r="S226" s="30"/>
      <c r="T226" s="30"/>
      <c r="U226" s="30"/>
      <c r="V226" s="30"/>
      <c r="W226" s="30"/>
      <c r="X226">
        <f t="shared" si="13"/>
        <v>0</v>
      </c>
      <c r="Z226" s="13">
        <f t="shared" si="14"/>
        <v>0</v>
      </c>
    </row>
    <row r="227" spans="1:26" ht="12.75" hidden="1">
      <c r="A227" s="3">
        <v>68.8857142857142</v>
      </c>
      <c r="B227" s="71"/>
      <c r="C227" s="71"/>
      <c r="D227" s="71"/>
      <c r="E227" s="71"/>
      <c r="F227" s="71"/>
      <c r="G227" s="71"/>
      <c r="H227" s="71"/>
      <c r="I227" s="71"/>
      <c r="J227" s="85"/>
      <c r="K227" s="85"/>
      <c r="L227" s="31"/>
      <c r="M227" s="31"/>
      <c r="N227" s="30"/>
      <c r="O227" s="30"/>
      <c r="P227" s="31"/>
      <c r="Q227" s="31"/>
      <c r="R227" s="30"/>
      <c r="S227" s="30"/>
      <c r="T227" s="30"/>
      <c r="U227" s="30"/>
      <c r="V227" s="30"/>
      <c r="W227" s="30"/>
      <c r="X227">
        <f t="shared" si="13"/>
        <v>0</v>
      </c>
      <c r="Z227" s="13">
        <f t="shared" si="14"/>
        <v>0</v>
      </c>
    </row>
    <row r="228" spans="1:26" ht="12.75" hidden="1">
      <c r="A228" s="3">
        <v>69.6285714285714</v>
      </c>
      <c r="B228" s="71"/>
      <c r="C228" s="71"/>
      <c r="D228" s="71"/>
      <c r="E228" s="71"/>
      <c r="F228" s="71"/>
      <c r="G228" s="71"/>
      <c r="H228" s="71"/>
      <c r="I228" s="71"/>
      <c r="J228" s="85"/>
      <c r="K228" s="85"/>
      <c r="L228" s="31"/>
      <c r="M228" s="31"/>
      <c r="N228" s="30"/>
      <c r="O228" s="30"/>
      <c r="P228" s="31"/>
      <c r="Q228" s="31"/>
      <c r="R228" s="30"/>
      <c r="S228" s="30"/>
      <c r="T228" s="30"/>
      <c r="U228" s="30"/>
      <c r="V228" s="30"/>
      <c r="W228" s="30"/>
      <c r="X228">
        <f t="shared" si="13"/>
        <v>0</v>
      </c>
      <c r="Z228" s="13">
        <f t="shared" si="14"/>
        <v>0</v>
      </c>
    </row>
    <row r="229" spans="1:26" ht="12.75" hidden="1">
      <c r="A229" s="3">
        <v>70.3714285714285</v>
      </c>
      <c r="B229" s="71"/>
      <c r="C229" s="71"/>
      <c r="D229" s="71"/>
      <c r="E229" s="71"/>
      <c r="F229" s="71"/>
      <c r="G229" s="71"/>
      <c r="H229" s="71"/>
      <c r="I229" s="71"/>
      <c r="J229" s="85"/>
      <c r="K229" s="85"/>
      <c r="L229" s="31"/>
      <c r="M229" s="31"/>
      <c r="N229" s="86"/>
      <c r="O229" s="86"/>
      <c r="P229" s="31"/>
      <c r="Q229" s="31"/>
      <c r="R229" s="30"/>
      <c r="S229" s="30"/>
      <c r="T229" s="30"/>
      <c r="U229" s="30"/>
      <c r="V229" s="30"/>
      <c r="W229" s="30"/>
      <c r="X229">
        <f t="shared" si="13"/>
        <v>0</v>
      </c>
      <c r="Z229" s="13">
        <f t="shared" si="14"/>
        <v>0</v>
      </c>
    </row>
    <row r="230" spans="1:26" ht="12.75" hidden="1">
      <c r="A230" s="3">
        <v>71.1142857142857</v>
      </c>
      <c r="B230" s="71"/>
      <c r="C230" s="71"/>
      <c r="D230" s="71"/>
      <c r="E230" s="71"/>
      <c r="F230" s="71"/>
      <c r="G230" s="71"/>
      <c r="H230" s="71"/>
      <c r="I230" s="71"/>
      <c r="J230" s="85"/>
      <c r="K230" s="85"/>
      <c r="L230" s="31"/>
      <c r="M230" s="31"/>
      <c r="N230" s="86"/>
      <c r="O230" s="86"/>
      <c r="P230" s="31"/>
      <c r="Q230" s="31"/>
      <c r="R230" s="30"/>
      <c r="S230" s="30"/>
      <c r="T230" s="30"/>
      <c r="U230" s="30"/>
      <c r="V230" s="30"/>
      <c r="W230" s="30"/>
      <c r="X230">
        <f t="shared" si="13"/>
        <v>0</v>
      </c>
      <c r="Z230" s="13">
        <f t="shared" si="14"/>
        <v>0</v>
      </c>
    </row>
    <row r="231" spans="1:26" ht="12.75" hidden="1">
      <c r="A231" s="3">
        <v>71.8571428571428</v>
      </c>
      <c r="B231" s="71"/>
      <c r="C231" s="71"/>
      <c r="D231" s="71"/>
      <c r="E231" s="71"/>
      <c r="F231" s="71"/>
      <c r="G231" s="71"/>
      <c r="H231" s="71"/>
      <c r="I231" s="71"/>
      <c r="J231" s="85"/>
      <c r="K231" s="85"/>
      <c r="L231" s="31"/>
      <c r="M231" s="31"/>
      <c r="N231" s="30"/>
      <c r="O231" s="30"/>
      <c r="P231" s="31"/>
      <c r="Q231" s="31"/>
      <c r="R231" s="30"/>
      <c r="S231" s="30"/>
      <c r="T231" s="30"/>
      <c r="U231" s="30"/>
      <c r="V231" s="30"/>
      <c r="W231" s="30"/>
      <c r="X231">
        <f t="shared" si="13"/>
        <v>0</v>
      </c>
      <c r="Z231" s="13">
        <f t="shared" si="14"/>
        <v>0</v>
      </c>
    </row>
    <row r="232" spans="1:26" ht="12.75" hidden="1">
      <c r="A232" s="3">
        <v>72.6</v>
      </c>
      <c r="B232" s="71"/>
      <c r="C232" s="71"/>
      <c r="D232" s="71"/>
      <c r="E232" s="71"/>
      <c r="F232" s="71"/>
      <c r="G232" s="71"/>
      <c r="H232" s="71"/>
      <c r="I232" s="71"/>
      <c r="J232" s="72"/>
      <c r="K232" s="72"/>
      <c r="L232" s="31"/>
      <c r="M232" s="31"/>
      <c r="N232" s="30"/>
      <c r="O232" s="30"/>
      <c r="P232" s="31"/>
      <c r="Q232" s="31"/>
      <c r="R232" s="30"/>
      <c r="S232" s="30"/>
      <c r="T232" s="30"/>
      <c r="U232" s="30"/>
      <c r="V232" s="30"/>
      <c r="W232" s="30"/>
      <c r="X232">
        <f t="shared" si="13"/>
        <v>0</v>
      </c>
      <c r="Z232" s="13">
        <f t="shared" si="14"/>
        <v>0</v>
      </c>
    </row>
    <row r="233" spans="1:26" ht="12.75">
      <c r="A233" s="7"/>
      <c r="B233" s="67" t="s">
        <v>85</v>
      </c>
      <c r="C233" s="67"/>
      <c r="D233" s="67"/>
      <c r="E233" s="67"/>
      <c r="F233" s="67"/>
      <c r="G233" s="67"/>
      <c r="H233" s="67"/>
      <c r="I233" s="67"/>
      <c r="J233" s="65" t="s">
        <v>86</v>
      </c>
      <c r="K233" s="65"/>
      <c r="L233" s="65"/>
      <c r="M233" s="65"/>
      <c r="N233" s="82">
        <f>SUM(X142:X231)</f>
        <v>106907.17249999999</v>
      </c>
      <c r="O233" s="83"/>
      <c r="P233" s="83"/>
      <c r="Q233" s="84"/>
      <c r="R233" s="66">
        <f>SUM(R142:T230)</f>
        <v>72277.92975</v>
      </c>
      <c r="S233" s="66"/>
      <c r="T233" s="66"/>
      <c r="U233" s="66">
        <f>SUM(U142:W230)</f>
        <v>72277.92975</v>
      </c>
      <c r="V233" s="66"/>
      <c r="W233" s="66"/>
      <c r="Z233" s="13"/>
    </row>
    <row r="234" spans="1:16" ht="12.75">
      <c r="A234" s="61" t="s">
        <v>236</v>
      </c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2">
        <f>N233</f>
        <v>106907.17249999999</v>
      </c>
      <c r="M234" s="81"/>
      <c r="N234" s="81"/>
      <c r="O234" s="81"/>
      <c r="P234" s="81"/>
    </row>
    <row r="236" spans="1:26" ht="12.75">
      <c r="A236" s="79" t="s">
        <v>73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.75">
      <c r="A237" s="79" t="s">
        <v>1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.75" hidden="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.75">
      <c r="A239" s="80" t="s">
        <v>20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ht="12.75">
      <c r="A240" s="31" t="s">
        <v>75</v>
      </c>
      <c r="B240" s="31" t="s">
        <v>2</v>
      </c>
      <c r="C240" s="31"/>
      <c r="D240" s="31"/>
      <c r="E240" s="31"/>
      <c r="F240" s="31"/>
      <c r="G240" s="31"/>
      <c r="H240" s="31"/>
      <c r="I240" s="31" t="s">
        <v>3</v>
      </c>
      <c r="J240" s="31"/>
      <c r="K240" s="31" t="s">
        <v>94</v>
      </c>
      <c r="L240" s="31"/>
      <c r="M240" s="45" t="s">
        <v>195</v>
      </c>
      <c r="N240" s="46"/>
      <c r="O240" s="47"/>
      <c r="P240" s="31" t="s">
        <v>92</v>
      </c>
      <c r="Q240" s="31"/>
      <c r="R240" s="31"/>
      <c r="S240" s="31" t="s">
        <v>112</v>
      </c>
      <c r="T240" s="31"/>
      <c r="U240" s="31" t="s">
        <v>78</v>
      </c>
      <c r="V240" s="31"/>
      <c r="W240" s="31"/>
      <c r="X240" s="31"/>
      <c r="Y240" s="31"/>
      <c r="Z240" s="31"/>
    </row>
    <row r="241" spans="1:26" ht="54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48"/>
      <c r="N241" s="49"/>
      <c r="O241" s="50"/>
      <c r="P241" s="31"/>
      <c r="Q241" s="31"/>
      <c r="R241" s="31"/>
      <c r="S241" s="31"/>
      <c r="T241" s="31"/>
      <c r="U241" s="31" t="s">
        <v>4</v>
      </c>
      <c r="V241" s="31"/>
      <c r="W241" s="31"/>
      <c r="X241" s="31" t="s">
        <v>182</v>
      </c>
      <c r="Y241" s="31"/>
      <c r="Z241" s="31"/>
    </row>
    <row r="242" spans="1:26" ht="12.75">
      <c r="A242" s="6">
        <v>1</v>
      </c>
      <c r="B242" s="75">
        <v>2</v>
      </c>
      <c r="C242" s="75"/>
      <c r="D242" s="75"/>
      <c r="E242" s="75"/>
      <c r="F242" s="75"/>
      <c r="G242" s="75"/>
      <c r="H242" s="75"/>
      <c r="I242" s="75">
        <v>3</v>
      </c>
      <c r="J242" s="75"/>
      <c r="K242" s="75">
        <v>4</v>
      </c>
      <c r="L242" s="75"/>
      <c r="M242" s="76"/>
      <c r="N242" s="77"/>
      <c r="O242" s="78"/>
      <c r="P242" s="75">
        <v>5</v>
      </c>
      <c r="Q242" s="75"/>
      <c r="R242" s="75"/>
      <c r="S242" s="75">
        <v>6</v>
      </c>
      <c r="T242" s="75"/>
      <c r="U242" s="75">
        <v>7</v>
      </c>
      <c r="V242" s="75"/>
      <c r="W242" s="75"/>
      <c r="X242" s="75">
        <v>8</v>
      </c>
      <c r="Y242" s="75"/>
      <c r="Z242" s="75"/>
    </row>
    <row r="243" spans="1:27" ht="12.75">
      <c r="A243" s="3">
        <v>1</v>
      </c>
      <c r="B243" s="71" t="s">
        <v>248</v>
      </c>
      <c r="C243" s="71"/>
      <c r="D243" s="71"/>
      <c r="E243" s="71"/>
      <c r="F243" s="71"/>
      <c r="G243" s="71"/>
      <c r="H243" s="71"/>
      <c r="I243" s="72">
        <v>0.25</v>
      </c>
      <c r="J243" s="72"/>
      <c r="K243" s="31" t="s">
        <v>96</v>
      </c>
      <c r="L243" s="31"/>
      <c r="M243" s="42">
        <v>1.15</v>
      </c>
      <c r="N243" s="43"/>
      <c r="O243" s="44"/>
      <c r="P243" s="30">
        <v>7366.9</v>
      </c>
      <c r="Q243" s="30"/>
      <c r="R243" s="30"/>
      <c r="S243" s="31">
        <v>1</v>
      </c>
      <c r="T243" s="31"/>
      <c r="U243" s="30">
        <f aca="true" t="shared" si="15" ref="U243:U253">I243*M243*P243*S243</f>
        <v>2117.98375</v>
      </c>
      <c r="V243" s="30"/>
      <c r="W243" s="30"/>
      <c r="X243" s="30">
        <f aca="true" t="shared" si="16" ref="X243:X253">U243*$S$12*2</f>
        <v>4235.9675</v>
      </c>
      <c r="Y243" s="30"/>
      <c r="Z243" s="30"/>
      <c r="AA243">
        <f aca="true" t="shared" si="17" ref="AA243:AA270">P243*S243</f>
        <v>7366.9</v>
      </c>
    </row>
    <row r="244" spans="1:27" ht="12.75" customHeight="1">
      <c r="A244" s="3">
        <v>2</v>
      </c>
      <c r="B244" s="71" t="s">
        <v>249</v>
      </c>
      <c r="C244" s="71"/>
      <c r="D244" s="71"/>
      <c r="E244" s="71"/>
      <c r="F244" s="71"/>
      <c r="G244" s="71"/>
      <c r="H244" s="71"/>
      <c r="I244" s="72">
        <v>0.25</v>
      </c>
      <c r="J244" s="72"/>
      <c r="K244" s="31" t="s">
        <v>96</v>
      </c>
      <c r="L244" s="31"/>
      <c r="M244" s="42">
        <v>1.15</v>
      </c>
      <c r="N244" s="43"/>
      <c r="O244" s="44"/>
      <c r="P244" s="30">
        <v>14014.3</v>
      </c>
      <c r="Q244" s="30"/>
      <c r="R244" s="30"/>
      <c r="S244" s="31">
        <v>1</v>
      </c>
      <c r="T244" s="31"/>
      <c r="U244" s="30">
        <f t="shared" si="15"/>
        <v>4029.1112499999995</v>
      </c>
      <c r="V244" s="30"/>
      <c r="W244" s="30"/>
      <c r="X244" s="30">
        <f t="shared" si="16"/>
        <v>8058.222499999999</v>
      </c>
      <c r="Y244" s="30"/>
      <c r="Z244" s="30"/>
      <c r="AA244">
        <f t="shared" si="17"/>
        <v>14014.3</v>
      </c>
    </row>
    <row r="245" spans="1:27" ht="12.75">
      <c r="A245" s="3">
        <v>3</v>
      </c>
      <c r="B245" s="71" t="s">
        <v>174</v>
      </c>
      <c r="C245" s="71"/>
      <c r="D245" s="71"/>
      <c r="E245" s="71"/>
      <c r="F245" s="71"/>
      <c r="G245" s="71"/>
      <c r="H245" s="71"/>
      <c r="I245" s="72">
        <v>0.125</v>
      </c>
      <c r="J245" s="72"/>
      <c r="K245" s="31" t="s">
        <v>96</v>
      </c>
      <c r="L245" s="31"/>
      <c r="M245" s="42">
        <v>1</v>
      </c>
      <c r="N245" s="43"/>
      <c r="O245" s="44"/>
      <c r="P245" s="30">
        <v>30010.61</v>
      </c>
      <c r="Q245" s="30"/>
      <c r="R245" s="30"/>
      <c r="S245" s="31">
        <v>1</v>
      </c>
      <c r="T245" s="31"/>
      <c r="U245" s="30">
        <f t="shared" si="15"/>
        <v>3751.32625</v>
      </c>
      <c r="V245" s="30"/>
      <c r="W245" s="30"/>
      <c r="X245" s="30">
        <f t="shared" si="16"/>
        <v>7502.6525</v>
      </c>
      <c r="Y245" s="30"/>
      <c r="Z245" s="30"/>
      <c r="AA245">
        <f t="shared" si="17"/>
        <v>30010.61</v>
      </c>
    </row>
    <row r="246" spans="1:27" ht="12.75">
      <c r="A246" s="3">
        <v>4</v>
      </c>
      <c r="B246" s="71" t="s">
        <v>175</v>
      </c>
      <c r="C246" s="71"/>
      <c r="D246" s="71"/>
      <c r="E246" s="71"/>
      <c r="F246" s="71"/>
      <c r="G246" s="71"/>
      <c r="H246" s="71"/>
      <c r="I246" s="72">
        <v>0.134</v>
      </c>
      <c r="J246" s="72"/>
      <c r="K246" s="31" t="s">
        <v>96</v>
      </c>
      <c r="L246" s="31"/>
      <c r="M246" s="42">
        <v>1.15</v>
      </c>
      <c r="N246" s="43"/>
      <c r="O246" s="44"/>
      <c r="P246" s="30">
        <v>1200</v>
      </c>
      <c r="Q246" s="30"/>
      <c r="R246" s="30"/>
      <c r="S246" s="31">
        <v>0.1</v>
      </c>
      <c r="T246" s="31"/>
      <c r="U246" s="30">
        <f t="shared" si="15"/>
        <v>18.492</v>
      </c>
      <c r="V246" s="30"/>
      <c r="W246" s="30"/>
      <c r="X246" s="30">
        <f t="shared" si="16"/>
        <v>36.984</v>
      </c>
      <c r="Y246" s="30"/>
      <c r="Z246" s="30"/>
      <c r="AA246">
        <f t="shared" si="17"/>
        <v>120</v>
      </c>
    </row>
    <row r="247" spans="1:27" ht="12.75">
      <c r="A247" s="3">
        <v>5</v>
      </c>
      <c r="B247" s="71" t="s">
        <v>251</v>
      </c>
      <c r="C247" s="71"/>
      <c r="D247" s="71"/>
      <c r="E247" s="71"/>
      <c r="F247" s="71"/>
      <c r="G247" s="71"/>
      <c r="H247" s="71"/>
      <c r="I247" s="72">
        <v>0.134</v>
      </c>
      <c r="J247" s="72"/>
      <c r="K247" s="31" t="s">
        <v>96</v>
      </c>
      <c r="L247" s="31"/>
      <c r="M247" s="42">
        <v>1</v>
      </c>
      <c r="N247" s="43"/>
      <c r="O247" s="44"/>
      <c r="P247" s="30">
        <v>23220</v>
      </c>
      <c r="Q247" s="30"/>
      <c r="R247" s="30"/>
      <c r="S247" s="31">
        <v>0.3</v>
      </c>
      <c r="T247" s="31"/>
      <c r="U247" s="30">
        <f>I247*M247*P247*S247</f>
        <v>933.444</v>
      </c>
      <c r="V247" s="30"/>
      <c r="W247" s="30"/>
      <c r="X247" s="30">
        <f>U247*$S$12*2</f>
        <v>1866.888</v>
      </c>
      <c r="Y247" s="30"/>
      <c r="Z247" s="30"/>
      <c r="AA247">
        <f t="shared" si="17"/>
        <v>6966</v>
      </c>
    </row>
    <row r="248" spans="1:27" ht="12.75">
      <c r="A248" s="3">
        <v>6</v>
      </c>
      <c r="B248" s="71" t="s">
        <v>209</v>
      </c>
      <c r="C248" s="71"/>
      <c r="D248" s="71"/>
      <c r="E248" s="71"/>
      <c r="F248" s="71"/>
      <c r="G248" s="71"/>
      <c r="H248" s="71"/>
      <c r="I248" s="72">
        <v>0.2</v>
      </c>
      <c r="J248" s="72"/>
      <c r="K248" s="31" t="s">
        <v>96</v>
      </c>
      <c r="L248" s="31"/>
      <c r="M248" s="42">
        <v>1</v>
      </c>
      <c r="N248" s="43"/>
      <c r="O248" s="44"/>
      <c r="P248" s="30">
        <v>94000</v>
      </c>
      <c r="Q248" s="30"/>
      <c r="R248" s="30"/>
      <c r="S248" s="31">
        <v>0.5</v>
      </c>
      <c r="T248" s="31"/>
      <c r="U248" s="30">
        <f t="shared" si="15"/>
        <v>9400</v>
      </c>
      <c r="V248" s="30"/>
      <c r="W248" s="30"/>
      <c r="X248" s="30">
        <f t="shared" si="16"/>
        <v>18800</v>
      </c>
      <c r="Y248" s="30"/>
      <c r="Z248" s="30"/>
      <c r="AA248">
        <f t="shared" si="17"/>
        <v>47000</v>
      </c>
    </row>
    <row r="249" spans="1:27" ht="12.75">
      <c r="A249" s="3">
        <v>7</v>
      </c>
      <c r="B249" s="71" t="s">
        <v>176</v>
      </c>
      <c r="C249" s="71"/>
      <c r="D249" s="71"/>
      <c r="E249" s="71"/>
      <c r="F249" s="71"/>
      <c r="G249" s="71"/>
      <c r="H249" s="71"/>
      <c r="I249" s="72">
        <v>0.11</v>
      </c>
      <c r="J249" s="72"/>
      <c r="K249" s="31" t="s">
        <v>96</v>
      </c>
      <c r="L249" s="31"/>
      <c r="M249" s="42">
        <v>1.15</v>
      </c>
      <c r="N249" s="43"/>
      <c r="O249" s="44"/>
      <c r="P249" s="30">
        <v>31700</v>
      </c>
      <c r="Q249" s="30"/>
      <c r="R249" s="30"/>
      <c r="S249" s="31">
        <v>0.5</v>
      </c>
      <c r="T249" s="31"/>
      <c r="U249" s="30">
        <f t="shared" si="15"/>
        <v>2005.025</v>
      </c>
      <c r="V249" s="30"/>
      <c r="W249" s="30"/>
      <c r="X249" s="30">
        <f t="shared" si="16"/>
        <v>4010.05</v>
      </c>
      <c r="Y249" s="30"/>
      <c r="Z249" s="30"/>
      <c r="AA249">
        <f t="shared" si="17"/>
        <v>15850</v>
      </c>
    </row>
    <row r="250" spans="1:27" ht="12.75">
      <c r="A250" s="3">
        <v>8</v>
      </c>
      <c r="B250" s="71" t="s">
        <v>250</v>
      </c>
      <c r="C250" s="71"/>
      <c r="D250" s="71"/>
      <c r="E250" s="71"/>
      <c r="F250" s="71"/>
      <c r="G250" s="71"/>
      <c r="H250" s="71"/>
      <c r="I250" s="72">
        <v>0.125</v>
      </c>
      <c r="J250" s="72"/>
      <c r="K250" s="31" t="s">
        <v>96</v>
      </c>
      <c r="L250" s="31"/>
      <c r="M250" s="42">
        <v>1</v>
      </c>
      <c r="N250" s="43"/>
      <c r="O250" s="44"/>
      <c r="P250" s="30">
        <v>7657</v>
      </c>
      <c r="Q250" s="30"/>
      <c r="R250" s="30"/>
      <c r="S250" s="31">
        <v>3</v>
      </c>
      <c r="T250" s="31"/>
      <c r="U250" s="30">
        <f t="shared" si="15"/>
        <v>2871.375</v>
      </c>
      <c r="V250" s="30"/>
      <c r="W250" s="30"/>
      <c r="X250" s="30">
        <f t="shared" si="16"/>
        <v>5742.75</v>
      </c>
      <c r="Y250" s="30"/>
      <c r="Z250" s="30"/>
      <c r="AA250">
        <f t="shared" si="17"/>
        <v>22971</v>
      </c>
    </row>
    <row r="251" spans="1:27" ht="25.5" customHeight="1">
      <c r="A251" s="3">
        <v>9</v>
      </c>
      <c r="B251" s="71" t="s">
        <v>252</v>
      </c>
      <c r="C251" s="71"/>
      <c r="D251" s="71"/>
      <c r="E251" s="71"/>
      <c r="F251" s="71"/>
      <c r="G251" s="71"/>
      <c r="H251" s="71"/>
      <c r="I251" s="72">
        <v>0.2</v>
      </c>
      <c r="J251" s="72"/>
      <c r="K251" s="31" t="s">
        <v>96</v>
      </c>
      <c r="L251" s="31"/>
      <c r="M251" s="42">
        <v>1.15</v>
      </c>
      <c r="N251" s="43"/>
      <c r="O251" s="44"/>
      <c r="P251" s="30">
        <v>252695</v>
      </c>
      <c r="Q251" s="30"/>
      <c r="R251" s="30"/>
      <c r="S251" s="31">
        <v>1</v>
      </c>
      <c r="T251" s="31"/>
      <c r="U251" s="30">
        <f>I251*M251*P251*S251</f>
        <v>58119.85</v>
      </c>
      <c r="V251" s="30"/>
      <c r="W251" s="30"/>
      <c r="X251" s="30">
        <f>U251*$S$12*2</f>
        <v>116239.7</v>
      </c>
      <c r="Y251" s="30"/>
      <c r="Z251" s="30"/>
      <c r="AA251">
        <f t="shared" si="17"/>
        <v>252695</v>
      </c>
    </row>
    <row r="252" spans="1:26" ht="12.75" hidden="1">
      <c r="A252" s="3"/>
      <c r="B252" s="71"/>
      <c r="C252" s="71"/>
      <c r="D252" s="71"/>
      <c r="E252" s="71"/>
      <c r="F252" s="71"/>
      <c r="G252" s="71"/>
      <c r="H252" s="71"/>
      <c r="I252" s="72"/>
      <c r="J252" s="72"/>
      <c r="K252" s="31"/>
      <c r="L252" s="31"/>
      <c r="M252" s="42"/>
      <c r="N252" s="43"/>
      <c r="O252" s="44"/>
      <c r="P252" s="30"/>
      <c r="Q252" s="30"/>
      <c r="R252" s="30"/>
      <c r="S252" s="31"/>
      <c r="T252" s="31"/>
      <c r="U252" s="30"/>
      <c r="V252" s="30"/>
      <c r="W252" s="30"/>
      <c r="X252" s="30"/>
      <c r="Y252" s="30"/>
      <c r="Z252" s="30"/>
    </row>
    <row r="253" spans="1:27" ht="12.75">
      <c r="A253" s="3">
        <v>10</v>
      </c>
      <c r="B253" s="71" t="s">
        <v>178</v>
      </c>
      <c r="C253" s="71"/>
      <c r="D253" s="71"/>
      <c r="E253" s="71"/>
      <c r="F253" s="71"/>
      <c r="G253" s="71"/>
      <c r="H253" s="71"/>
      <c r="I253" s="72">
        <v>0.134</v>
      </c>
      <c r="J253" s="72"/>
      <c r="K253" s="31" t="s">
        <v>96</v>
      </c>
      <c r="L253" s="31"/>
      <c r="M253" s="42">
        <v>1</v>
      </c>
      <c r="N253" s="43"/>
      <c r="O253" s="44"/>
      <c r="P253" s="30">
        <v>30000</v>
      </c>
      <c r="Q253" s="30"/>
      <c r="R253" s="30"/>
      <c r="S253" s="31">
        <v>0.4</v>
      </c>
      <c r="T253" s="31"/>
      <c r="U253" s="30">
        <f t="shared" si="15"/>
        <v>1608.0000000000002</v>
      </c>
      <c r="V253" s="30"/>
      <c r="W253" s="30"/>
      <c r="X253" s="30">
        <f t="shared" si="16"/>
        <v>3216.0000000000005</v>
      </c>
      <c r="Y253" s="30"/>
      <c r="Z253" s="30"/>
      <c r="AA253">
        <f t="shared" si="17"/>
        <v>12000</v>
      </c>
    </row>
    <row r="254" spans="1:27" ht="12.75" hidden="1">
      <c r="A254" s="3"/>
      <c r="B254" s="71"/>
      <c r="C254" s="71"/>
      <c r="D254" s="71"/>
      <c r="E254" s="71"/>
      <c r="F254" s="71"/>
      <c r="G254" s="71"/>
      <c r="H254" s="71"/>
      <c r="I254" s="72"/>
      <c r="J254" s="72"/>
      <c r="K254" s="31"/>
      <c r="L254" s="31"/>
      <c r="M254" s="42"/>
      <c r="N254" s="43"/>
      <c r="O254" s="44"/>
      <c r="P254" s="30"/>
      <c r="Q254" s="30"/>
      <c r="R254" s="30"/>
      <c r="S254" s="31"/>
      <c r="T254" s="31"/>
      <c r="U254" s="30"/>
      <c r="V254" s="30"/>
      <c r="W254" s="30"/>
      <c r="X254" s="30"/>
      <c r="Y254" s="30"/>
      <c r="Z254" s="30"/>
      <c r="AA254">
        <f t="shared" si="17"/>
        <v>0</v>
      </c>
    </row>
    <row r="255" spans="1:27" ht="12.75" hidden="1">
      <c r="A255" s="3"/>
      <c r="B255" s="71"/>
      <c r="C255" s="71"/>
      <c r="D255" s="71"/>
      <c r="E255" s="71"/>
      <c r="F255" s="71"/>
      <c r="G255" s="71"/>
      <c r="H255" s="71"/>
      <c r="I255" s="72"/>
      <c r="J255" s="72"/>
      <c r="K255" s="31"/>
      <c r="L255" s="31"/>
      <c r="M255" s="42"/>
      <c r="N255" s="43"/>
      <c r="O255" s="44"/>
      <c r="P255" s="30"/>
      <c r="Q255" s="30"/>
      <c r="R255" s="30"/>
      <c r="S255" s="31"/>
      <c r="T255" s="31"/>
      <c r="U255" s="30"/>
      <c r="V255" s="30"/>
      <c r="W255" s="30"/>
      <c r="X255" s="30"/>
      <c r="Y255" s="30"/>
      <c r="Z255" s="30"/>
      <c r="AA255">
        <f t="shared" si="17"/>
        <v>0</v>
      </c>
    </row>
    <row r="256" spans="1:27" ht="12.75" hidden="1">
      <c r="A256" s="3"/>
      <c r="B256" s="71"/>
      <c r="C256" s="71"/>
      <c r="D256" s="71"/>
      <c r="E256" s="71"/>
      <c r="F256" s="71"/>
      <c r="G256" s="71"/>
      <c r="H256" s="71"/>
      <c r="I256" s="72"/>
      <c r="J256" s="72"/>
      <c r="K256" s="31"/>
      <c r="L256" s="31"/>
      <c r="M256" s="42"/>
      <c r="N256" s="43"/>
      <c r="O256" s="44"/>
      <c r="P256" s="30"/>
      <c r="Q256" s="30"/>
      <c r="R256" s="30"/>
      <c r="S256" s="31"/>
      <c r="T256" s="31"/>
      <c r="U256" s="30"/>
      <c r="V256" s="30"/>
      <c r="W256" s="30"/>
      <c r="X256" s="30"/>
      <c r="Y256" s="30"/>
      <c r="Z256" s="30"/>
      <c r="AA256">
        <f t="shared" si="17"/>
        <v>0</v>
      </c>
    </row>
    <row r="257" spans="1:27" ht="12.75" hidden="1">
      <c r="A257" s="3"/>
      <c r="B257" s="71"/>
      <c r="C257" s="71"/>
      <c r="D257" s="71"/>
      <c r="E257" s="71"/>
      <c r="F257" s="71"/>
      <c r="G257" s="71"/>
      <c r="H257" s="71"/>
      <c r="I257" s="72"/>
      <c r="J257" s="72"/>
      <c r="K257" s="31"/>
      <c r="L257" s="31"/>
      <c r="M257" s="42"/>
      <c r="N257" s="43"/>
      <c r="O257" s="44"/>
      <c r="P257" s="30"/>
      <c r="Q257" s="30"/>
      <c r="R257" s="30"/>
      <c r="S257" s="31"/>
      <c r="T257" s="31"/>
      <c r="U257" s="30"/>
      <c r="V257" s="30"/>
      <c r="W257" s="30"/>
      <c r="X257" s="30"/>
      <c r="Y257" s="30"/>
      <c r="Z257" s="30"/>
      <c r="AA257">
        <f t="shared" si="17"/>
        <v>0</v>
      </c>
    </row>
    <row r="258" spans="1:27" ht="12.75" hidden="1">
      <c r="A258" s="3"/>
      <c r="B258" s="71"/>
      <c r="C258" s="71"/>
      <c r="D258" s="71"/>
      <c r="E258" s="71"/>
      <c r="F258" s="71"/>
      <c r="G258" s="71"/>
      <c r="H258" s="71"/>
      <c r="I258" s="72"/>
      <c r="J258" s="72"/>
      <c r="K258" s="31"/>
      <c r="L258" s="31"/>
      <c r="M258" s="42"/>
      <c r="N258" s="43"/>
      <c r="O258" s="44"/>
      <c r="P258" s="74"/>
      <c r="Q258" s="74"/>
      <c r="R258" s="74"/>
      <c r="S258" s="31"/>
      <c r="T258" s="31"/>
      <c r="U258" s="30"/>
      <c r="V258" s="30"/>
      <c r="W258" s="30"/>
      <c r="X258" s="30"/>
      <c r="Y258" s="30"/>
      <c r="Z258" s="30"/>
      <c r="AA258">
        <f t="shared" si="17"/>
        <v>0</v>
      </c>
    </row>
    <row r="259" spans="1:27" ht="12.75" hidden="1">
      <c r="A259" s="3"/>
      <c r="B259" s="73"/>
      <c r="C259" s="73"/>
      <c r="D259" s="73"/>
      <c r="E259" s="73"/>
      <c r="F259" s="73"/>
      <c r="G259" s="73"/>
      <c r="H259" s="73"/>
      <c r="I259" s="72"/>
      <c r="J259" s="72"/>
      <c r="K259" s="31"/>
      <c r="L259" s="31"/>
      <c r="M259" s="42"/>
      <c r="N259" s="43"/>
      <c r="O259" s="44"/>
      <c r="P259" s="30"/>
      <c r="Q259" s="30"/>
      <c r="R259" s="30"/>
      <c r="S259" s="31"/>
      <c r="T259" s="31"/>
      <c r="U259" s="30"/>
      <c r="V259" s="30"/>
      <c r="W259" s="30"/>
      <c r="X259" s="30"/>
      <c r="Y259" s="30"/>
      <c r="Z259" s="30"/>
      <c r="AA259">
        <f t="shared" si="17"/>
        <v>0</v>
      </c>
    </row>
    <row r="260" spans="1:27" ht="12.75" hidden="1">
      <c r="A260" s="3"/>
      <c r="B260" s="71"/>
      <c r="C260" s="71"/>
      <c r="D260" s="71"/>
      <c r="E260" s="71"/>
      <c r="F260" s="71"/>
      <c r="G260" s="71"/>
      <c r="H260" s="71"/>
      <c r="I260" s="72"/>
      <c r="J260" s="72"/>
      <c r="K260" s="31"/>
      <c r="L260" s="31"/>
      <c r="M260" s="42"/>
      <c r="N260" s="43"/>
      <c r="O260" s="44"/>
      <c r="P260" s="30"/>
      <c r="Q260" s="30"/>
      <c r="R260" s="30"/>
      <c r="S260" s="31"/>
      <c r="T260" s="31"/>
      <c r="U260" s="30"/>
      <c r="V260" s="30"/>
      <c r="W260" s="30"/>
      <c r="X260" s="30"/>
      <c r="Y260" s="30"/>
      <c r="Z260" s="30"/>
      <c r="AA260">
        <f t="shared" si="17"/>
        <v>0</v>
      </c>
    </row>
    <row r="261" spans="1:27" ht="12.75" hidden="1">
      <c r="A261" s="3"/>
      <c r="B261" s="71"/>
      <c r="C261" s="71"/>
      <c r="D261" s="71"/>
      <c r="E261" s="71"/>
      <c r="F261" s="71"/>
      <c r="G261" s="71"/>
      <c r="H261" s="71"/>
      <c r="I261" s="72"/>
      <c r="J261" s="72"/>
      <c r="K261" s="31"/>
      <c r="L261" s="31"/>
      <c r="M261" s="42"/>
      <c r="N261" s="43"/>
      <c r="O261" s="44"/>
      <c r="P261" s="30"/>
      <c r="Q261" s="30"/>
      <c r="R261" s="30"/>
      <c r="S261" s="31"/>
      <c r="T261" s="31"/>
      <c r="U261" s="30"/>
      <c r="V261" s="30"/>
      <c r="W261" s="30"/>
      <c r="X261" s="30"/>
      <c r="Y261" s="30"/>
      <c r="Z261" s="30"/>
      <c r="AA261">
        <f t="shared" si="17"/>
        <v>0</v>
      </c>
    </row>
    <row r="262" spans="1:27" ht="12.75" hidden="1">
      <c r="A262" s="3"/>
      <c r="B262" s="71"/>
      <c r="C262" s="71"/>
      <c r="D262" s="71"/>
      <c r="E262" s="71"/>
      <c r="F262" s="71"/>
      <c r="G262" s="71"/>
      <c r="H262" s="71"/>
      <c r="I262" s="72"/>
      <c r="J262" s="72"/>
      <c r="K262" s="31"/>
      <c r="L262" s="31"/>
      <c r="M262" s="42"/>
      <c r="N262" s="43"/>
      <c r="O262" s="44"/>
      <c r="P262" s="30"/>
      <c r="Q262" s="30"/>
      <c r="R262" s="30"/>
      <c r="S262" s="31"/>
      <c r="T262" s="31"/>
      <c r="U262" s="30"/>
      <c r="V262" s="30"/>
      <c r="W262" s="30"/>
      <c r="X262" s="30"/>
      <c r="Y262" s="30"/>
      <c r="Z262" s="30"/>
      <c r="AA262">
        <f t="shared" si="17"/>
        <v>0</v>
      </c>
    </row>
    <row r="263" spans="1:27" ht="12.75" hidden="1">
      <c r="A263" s="3"/>
      <c r="B263" s="71"/>
      <c r="C263" s="71"/>
      <c r="D263" s="71"/>
      <c r="E263" s="71"/>
      <c r="F263" s="71"/>
      <c r="G263" s="71"/>
      <c r="H263" s="71"/>
      <c r="I263" s="72"/>
      <c r="J263" s="72"/>
      <c r="K263" s="31"/>
      <c r="L263" s="31"/>
      <c r="M263" s="42"/>
      <c r="N263" s="43"/>
      <c r="O263" s="44"/>
      <c r="P263" s="30"/>
      <c r="Q263" s="30"/>
      <c r="R263" s="30"/>
      <c r="S263" s="31"/>
      <c r="T263" s="31"/>
      <c r="U263" s="30"/>
      <c r="V263" s="30"/>
      <c r="W263" s="30"/>
      <c r="X263" s="30"/>
      <c r="Y263" s="30"/>
      <c r="Z263" s="30"/>
      <c r="AA263">
        <f t="shared" si="17"/>
        <v>0</v>
      </c>
    </row>
    <row r="264" spans="1:27" ht="12.75" hidden="1">
      <c r="A264" s="3"/>
      <c r="B264" s="71"/>
      <c r="C264" s="71"/>
      <c r="D264" s="71"/>
      <c r="E264" s="71"/>
      <c r="F264" s="71"/>
      <c r="G264" s="71"/>
      <c r="H264" s="71"/>
      <c r="I264" s="72"/>
      <c r="J264" s="72"/>
      <c r="K264" s="31"/>
      <c r="L264" s="31"/>
      <c r="M264" s="42"/>
      <c r="N264" s="43"/>
      <c r="O264" s="44"/>
      <c r="P264" s="30"/>
      <c r="Q264" s="30"/>
      <c r="R264" s="30"/>
      <c r="S264" s="31"/>
      <c r="T264" s="31"/>
      <c r="U264" s="30"/>
      <c r="V264" s="30"/>
      <c r="W264" s="30"/>
      <c r="X264" s="30"/>
      <c r="Y264" s="30"/>
      <c r="Z264" s="30"/>
      <c r="AA264">
        <f t="shared" si="17"/>
        <v>0</v>
      </c>
    </row>
    <row r="265" spans="1:27" ht="12.75" hidden="1">
      <c r="A265" s="3"/>
      <c r="B265" s="71"/>
      <c r="C265" s="71"/>
      <c r="D265" s="71"/>
      <c r="E265" s="71"/>
      <c r="F265" s="71"/>
      <c r="G265" s="71"/>
      <c r="H265" s="71"/>
      <c r="I265" s="72"/>
      <c r="J265" s="72"/>
      <c r="K265" s="31"/>
      <c r="L265" s="31"/>
      <c r="M265" s="42"/>
      <c r="N265" s="43"/>
      <c r="O265" s="44"/>
      <c r="P265" s="30"/>
      <c r="Q265" s="30"/>
      <c r="R265" s="30"/>
      <c r="S265" s="31"/>
      <c r="T265" s="31"/>
      <c r="U265" s="30"/>
      <c r="V265" s="30"/>
      <c r="W265" s="30"/>
      <c r="X265" s="30"/>
      <c r="Y265" s="30"/>
      <c r="Z265" s="30"/>
      <c r="AA265">
        <f t="shared" si="17"/>
        <v>0</v>
      </c>
    </row>
    <row r="266" spans="1:27" ht="12.75" hidden="1">
      <c r="A266" s="3"/>
      <c r="B266" s="71"/>
      <c r="C266" s="71"/>
      <c r="D266" s="71"/>
      <c r="E266" s="71"/>
      <c r="F266" s="71"/>
      <c r="G266" s="71"/>
      <c r="H266" s="71"/>
      <c r="I266" s="72"/>
      <c r="J266" s="72"/>
      <c r="K266" s="31"/>
      <c r="L266" s="31"/>
      <c r="M266" s="42"/>
      <c r="N266" s="43"/>
      <c r="O266" s="44"/>
      <c r="P266" s="30"/>
      <c r="Q266" s="30"/>
      <c r="R266" s="30"/>
      <c r="S266" s="31"/>
      <c r="T266" s="31"/>
      <c r="U266" s="30"/>
      <c r="V266" s="30"/>
      <c r="W266" s="30"/>
      <c r="X266" s="30"/>
      <c r="Y266" s="30"/>
      <c r="Z266" s="30"/>
      <c r="AA266">
        <f t="shared" si="17"/>
        <v>0</v>
      </c>
    </row>
    <row r="267" spans="1:27" ht="12.75" hidden="1">
      <c r="A267" s="3"/>
      <c r="B267" s="71"/>
      <c r="C267" s="71"/>
      <c r="D267" s="71"/>
      <c r="E267" s="71"/>
      <c r="F267" s="71"/>
      <c r="G267" s="71"/>
      <c r="H267" s="71"/>
      <c r="I267" s="72"/>
      <c r="J267" s="72"/>
      <c r="K267" s="31"/>
      <c r="L267" s="31"/>
      <c r="M267" s="42"/>
      <c r="N267" s="43"/>
      <c r="O267" s="44"/>
      <c r="P267" s="30"/>
      <c r="Q267" s="30"/>
      <c r="R267" s="30"/>
      <c r="S267" s="31"/>
      <c r="T267" s="31"/>
      <c r="U267" s="30"/>
      <c r="V267" s="30"/>
      <c r="W267" s="30"/>
      <c r="X267" s="30"/>
      <c r="Y267" s="30"/>
      <c r="Z267" s="30"/>
      <c r="AA267">
        <f t="shared" si="17"/>
        <v>0</v>
      </c>
    </row>
    <row r="268" spans="1:27" ht="12.75" hidden="1">
      <c r="A268" s="3"/>
      <c r="B268" s="71"/>
      <c r="C268" s="71"/>
      <c r="D268" s="71"/>
      <c r="E268" s="71"/>
      <c r="F268" s="71"/>
      <c r="G268" s="71"/>
      <c r="H268" s="71"/>
      <c r="I268" s="72"/>
      <c r="J268" s="72"/>
      <c r="K268" s="31"/>
      <c r="L268" s="31"/>
      <c r="M268" s="42"/>
      <c r="N268" s="43"/>
      <c r="O268" s="44"/>
      <c r="P268" s="30"/>
      <c r="Q268" s="30"/>
      <c r="R268" s="30"/>
      <c r="S268" s="31"/>
      <c r="T268" s="31"/>
      <c r="U268" s="30"/>
      <c r="V268" s="30"/>
      <c r="W268" s="30"/>
      <c r="X268" s="30"/>
      <c r="Y268" s="30"/>
      <c r="Z268" s="30"/>
      <c r="AA268">
        <f t="shared" si="17"/>
        <v>0</v>
      </c>
    </row>
    <row r="269" spans="1:27" ht="12.75" hidden="1">
      <c r="A269" s="3"/>
      <c r="B269" s="71"/>
      <c r="C269" s="71"/>
      <c r="D269" s="71"/>
      <c r="E269" s="71"/>
      <c r="F269" s="71"/>
      <c r="G269" s="71"/>
      <c r="H269" s="71"/>
      <c r="I269" s="72"/>
      <c r="J269" s="72"/>
      <c r="K269" s="31"/>
      <c r="L269" s="31"/>
      <c r="M269" s="42"/>
      <c r="N269" s="43"/>
      <c r="O269" s="44"/>
      <c r="P269" s="30"/>
      <c r="Q269" s="30"/>
      <c r="R269" s="30"/>
      <c r="S269" s="31"/>
      <c r="T269" s="31"/>
      <c r="U269" s="30"/>
      <c r="V269" s="30"/>
      <c r="W269" s="30"/>
      <c r="X269" s="30"/>
      <c r="Y269" s="30"/>
      <c r="Z269" s="30"/>
      <c r="AA269">
        <f t="shared" si="17"/>
        <v>0</v>
      </c>
    </row>
    <row r="270" spans="1:27" ht="12.75">
      <c r="A270" s="7"/>
      <c r="B270" s="67" t="s">
        <v>85</v>
      </c>
      <c r="C270" s="67"/>
      <c r="D270" s="67"/>
      <c r="E270" s="67"/>
      <c r="F270" s="67"/>
      <c r="G270" s="67"/>
      <c r="H270" s="67"/>
      <c r="I270" s="65"/>
      <c r="J270" s="65"/>
      <c r="K270" s="65"/>
      <c r="L270" s="65"/>
      <c r="M270" s="68"/>
      <c r="N270" s="69"/>
      <c r="O270" s="70"/>
      <c r="P270" s="63"/>
      <c r="Q270" s="64"/>
      <c r="R270" s="64"/>
      <c r="S270" s="65"/>
      <c r="T270" s="65"/>
      <c r="U270" s="66">
        <f>SUM(U243:W269)</f>
        <v>84854.60725</v>
      </c>
      <c r="V270" s="66"/>
      <c r="W270" s="66"/>
      <c r="X270" s="66">
        <f>SUM(X243:Z269)</f>
        <v>169709.2145</v>
      </c>
      <c r="Y270" s="66"/>
      <c r="Z270" s="66"/>
      <c r="AA270">
        <f t="shared" si="17"/>
        <v>0</v>
      </c>
    </row>
    <row r="271" spans="1:15" ht="12.75">
      <c r="A271" s="61" t="s">
        <v>235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2">
        <f>SUM(AA243:AA253)</f>
        <v>408993.81</v>
      </c>
      <c r="M271" s="62"/>
      <c r="N271" s="62"/>
      <c r="O271" s="62"/>
    </row>
    <row r="273" spans="1:26" ht="12.75">
      <c r="A273" s="54" t="s">
        <v>13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2.75">
      <c r="A274" s="54" t="s">
        <v>233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2.75">
      <c r="A275" s="54" t="s">
        <v>234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15" ht="12.75">
      <c r="A276" s="55" t="s">
        <v>235</v>
      </c>
      <c r="B276" s="56"/>
      <c r="C276" s="56"/>
      <c r="D276" s="56"/>
      <c r="E276" s="56"/>
      <c r="F276" s="56"/>
      <c r="G276" s="56"/>
      <c r="H276" s="56"/>
      <c r="I276" s="56"/>
      <c r="J276" s="56"/>
      <c r="K276" s="57"/>
      <c r="L276" s="58">
        <f>L271</f>
        <v>408993.81</v>
      </c>
      <c r="M276" s="59"/>
      <c r="N276" s="59"/>
      <c r="O276" s="59"/>
    </row>
    <row r="277" spans="1:15" ht="12.75">
      <c r="A277" s="60" t="s">
        <v>236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58">
        <f>L234</f>
        <v>106907.17249999999</v>
      </c>
      <c r="M277" s="59"/>
      <c r="N277" s="59"/>
      <c r="O277" s="59"/>
    </row>
    <row r="278" spans="1:26" ht="27" customHeight="1">
      <c r="A278" s="18" t="s">
        <v>237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9">
        <v>0.024</v>
      </c>
      <c r="M278" s="19"/>
      <c r="N278" s="19"/>
      <c r="O278" s="19"/>
      <c r="P278" s="9"/>
      <c r="Q278" s="9"/>
      <c r="R278" s="9"/>
      <c r="S278" s="9"/>
      <c r="T278" s="9"/>
      <c r="U278" s="10"/>
      <c r="V278" s="10"/>
      <c r="W278" s="10"/>
      <c r="X278" s="10"/>
      <c r="Y278" s="10"/>
      <c r="Z278" s="10"/>
    </row>
    <row r="279" spans="1:26" ht="26.25" customHeight="1">
      <c r="A279" s="14" t="s">
        <v>238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53">
        <f>(L276*S12+L277*S11)*L278</f>
        <v>12381.62358</v>
      </c>
      <c r="M279" s="53"/>
      <c r="N279" s="53"/>
      <c r="O279" s="53"/>
      <c r="P279" s="9"/>
      <c r="Q279" s="9"/>
      <c r="R279" s="9"/>
      <c r="S279" s="9"/>
      <c r="T279" s="9"/>
      <c r="U279" s="10"/>
      <c r="V279" s="10"/>
      <c r="W279" s="10"/>
      <c r="X279" s="10"/>
      <c r="Y279" s="10"/>
      <c r="Z279" s="10"/>
    </row>
    <row r="280" spans="1:26" ht="26.25" customHeight="1">
      <c r="A280" s="18" t="s">
        <v>239</v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9">
        <v>0.06</v>
      </c>
      <c r="M280" s="19"/>
      <c r="N280" s="19"/>
      <c r="O280" s="19"/>
      <c r="P280" s="9"/>
      <c r="Q280" s="9"/>
      <c r="R280" s="9"/>
      <c r="S280" s="9"/>
      <c r="T280" s="9"/>
      <c r="U280" s="10"/>
      <c r="V280" s="10"/>
      <c r="W280" s="10"/>
      <c r="X280" s="10"/>
      <c r="Y280" s="10"/>
      <c r="Z280" s="10"/>
    </row>
    <row r="281" spans="1:26" ht="25.5" customHeight="1">
      <c r="A281" s="14" t="s">
        <v>240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5">
        <f>L276*L280</f>
        <v>24539.6286</v>
      </c>
      <c r="M281" s="15"/>
      <c r="N281" s="15"/>
      <c r="O281" s="15"/>
      <c r="P281" s="9"/>
      <c r="Q281" s="9"/>
      <c r="R281" s="9"/>
      <c r="S281" s="9"/>
      <c r="T281" s="9"/>
      <c r="U281" s="10"/>
      <c r="V281" s="10"/>
      <c r="W281" s="10"/>
      <c r="X281" s="10"/>
      <c r="Y281" s="10"/>
      <c r="Z281" s="10"/>
    </row>
    <row r="282" spans="1:26" ht="25.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5"/>
      <c r="M282" s="25"/>
      <c r="N282" s="25"/>
      <c r="O282" s="25"/>
      <c r="P282" s="9"/>
      <c r="Q282" s="9"/>
      <c r="R282" s="9"/>
      <c r="S282" s="9"/>
      <c r="T282" s="9"/>
      <c r="U282" s="10"/>
      <c r="V282" s="10"/>
      <c r="W282" s="10"/>
      <c r="X282" s="10"/>
      <c r="Y282" s="10"/>
      <c r="Z282" s="10"/>
    </row>
    <row r="283" spans="1:26" ht="25.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5"/>
      <c r="M283" s="25"/>
      <c r="N283" s="25"/>
      <c r="O283" s="25"/>
      <c r="P283" s="9"/>
      <c r="Q283" s="9"/>
      <c r="R283" s="9"/>
      <c r="S283" s="9"/>
      <c r="T283" s="9"/>
      <c r="U283" s="10"/>
      <c r="V283" s="10"/>
      <c r="W283" s="10"/>
      <c r="X283" s="10"/>
      <c r="Y283" s="10"/>
      <c r="Z283" s="10"/>
    </row>
    <row r="284" spans="1:26" ht="25.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5"/>
      <c r="M284" s="25"/>
      <c r="N284" s="25"/>
      <c r="O284" s="25"/>
      <c r="P284" s="9"/>
      <c r="Q284" s="9"/>
      <c r="R284" s="9"/>
      <c r="S284" s="9"/>
      <c r="T284" s="9"/>
      <c r="U284" s="10"/>
      <c r="V284" s="10"/>
      <c r="W284" s="10"/>
      <c r="X284" s="10"/>
      <c r="Y284" s="10"/>
      <c r="Z284" s="10"/>
    </row>
    <row r="285" spans="1:26" ht="25.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5"/>
      <c r="M285" s="25"/>
      <c r="N285" s="25"/>
      <c r="O285" s="25"/>
      <c r="P285" s="9"/>
      <c r="Q285" s="9"/>
      <c r="R285" s="9"/>
      <c r="S285" s="9"/>
      <c r="T285" s="9"/>
      <c r="U285" s="10"/>
      <c r="V285" s="10"/>
      <c r="W285" s="10"/>
      <c r="X285" s="10"/>
      <c r="Y285" s="10"/>
      <c r="Z285" s="10"/>
    </row>
    <row r="286" spans="1:26" ht="25.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5"/>
      <c r="M286" s="25"/>
      <c r="N286" s="25"/>
      <c r="O286" s="25"/>
      <c r="P286" s="9"/>
      <c r="Q286" s="9"/>
      <c r="R286" s="9"/>
      <c r="S286" s="9"/>
      <c r="T286" s="9"/>
      <c r="U286" s="10"/>
      <c r="V286" s="10"/>
      <c r="W286" s="10"/>
      <c r="X286" s="10"/>
      <c r="Y286" s="10"/>
      <c r="Z286" s="10"/>
    </row>
    <row r="288" spans="1:36" ht="12.75">
      <c r="A288" s="16" t="s">
        <v>13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</row>
    <row r="289" spans="1:36" ht="12.75">
      <c r="A289" s="16" t="s">
        <v>253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</row>
    <row r="290" spans="1:36" ht="12.75">
      <c r="A290" s="16" t="s">
        <v>254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</row>
    <row r="291" spans="1:36" ht="12.75" customHeight="1">
      <c r="A291" s="51" t="s">
        <v>17</v>
      </c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2">
        <v>2.78</v>
      </c>
      <c r="R291" s="52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</row>
    <row r="293" spans="1:26" ht="12.75">
      <c r="A293" s="31" t="s">
        <v>75</v>
      </c>
      <c r="B293" s="31" t="s">
        <v>5</v>
      </c>
      <c r="C293" s="31"/>
      <c r="D293" s="31"/>
      <c r="E293" s="31"/>
      <c r="F293" s="42" t="s">
        <v>12</v>
      </c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4"/>
      <c r="X293" s="45" t="s">
        <v>85</v>
      </c>
      <c r="Y293" s="46"/>
      <c r="Z293" s="47"/>
    </row>
    <row r="294" spans="1:26" ht="102.75" customHeight="1">
      <c r="A294" s="31"/>
      <c r="B294" s="31"/>
      <c r="C294" s="31"/>
      <c r="D294" s="31"/>
      <c r="E294" s="31"/>
      <c r="F294" s="38" t="s">
        <v>6</v>
      </c>
      <c r="G294" s="38"/>
      <c r="H294" s="38" t="s">
        <v>7</v>
      </c>
      <c r="I294" s="38"/>
      <c r="J294" s="40" t="s">
        <v>8</v>
      </c>
      <c r="K294" s="41"/>
      <c r="L294" s="40" t="s">
        <v>256</v>
      </c>
      <c r="M294" s="41"/>
      <c r="N294" s="38" t="s">
        <v>218</v>
      </c>
      <c r="O294" s="38"/>
      <c r="P294" s="38" t="s">
        <v>257</v>
      </c>
      <c r="Q294" s="38"/>
      <c r="R294" s="38" t="s">
        <v>9</v>
      </c>
      <c r="S294" s="38"/>
      <c r="T294" s="38" t="s">
        <v>10</v>
      </c>
      <c r="U294" s="38"/>
      <c r="V294" s="38" t="s">
        <v>11</v>
      </c>
      <c r="W294" s="38"/>
      <c r="X294" s="48"/>
      <c r="Y294" s="49"/>
      <c r="Z294" s="50"/>
    </row>
    <row r="295" spans="1:26" ht="12.75">
      <c r="A295" s="5">
        <v>1</v>
      </c>
      <c r="B295" s="32">
        <v>2</v>
      </c>
      <c r="C295" s="39"/>
      <c r="D295" s="39"/>
      <c r="E295" s="39"/>
      <c r="F295" s="32">
        <v>3</v>
      </c>
      <c r="G295" s="33"/>
      <c r="H295" s="32">
        <v>4</v>
      </c>
      <c r="I295" s="33"/>
      <c r="J295" s="32">
        <v>5</v>
      </c>
      <c r="K295" s="33"/>
      <c r="L295" s="32">
        <v>6</v>
      </c>
      <c r="M295" s="33"/>
      <c r="N295" s="32">
        <v>7</v>
      </c>
      <c r="O295" s="33"/>
      <c r="P295" s="32">
        <v>8</v>
      </c>
      <c r="Q295" s="33"/>
      <c r="R295" s="32">
        <v>9</v>
      </c>
      <c r="S295" s="33"/>
      <c r="T295" s="32">
        <v>10</v>
      </c>
      <c r="U295" s="33"/>
      <c r="V295" s="34">
        <v>11</v>
      </c>
      <c r="W295" s="34"/>
      <c r="X295" s="34">
        <v>12</v>
      </c>
      <c r="Y295" s="34"/>
      <c r="Z295" s="34"/>
    </row>
    <row r="296" spans="1:26" ht="47.25" customHeight="1">
      <c r="A296" s="3">
        <v>1</v>
      </c>
      <c r="B296" s="35" t="s">
        <v>255</v>
      </c>
      <c r="C296" s="36"/>
      <c r="D296" s="36"/>
      <c r="E296" s="37"/>
      <c r="F296" s="28">
        <f>U54*Q291</f>
        <v>9175.593722142577</v>
      </c>
      <c r="G296" s="29"/>
      <c r="H296" s="28">
        <f>U126/25.4*Q291</f>
        <v>3014.5711464566925</v>
      </c>
      <c r="I296" s="29"/>
      <c r="J296" s="28">
        <f>U233/305*Q291</f>
        <v>658.795556409836</v>
      </c>
      <c r="K296" s="29"/>
      <c r="L296" s="28">
        <f>X270/305*Q291</f>
        <v>1546.8577583934425</v>
      </c>
      <c r="M296" s="29"/>
      <c r="N296" s="28">
        <f>(L279+L281)/305*Q291</f>
        <v>336.52813462426224</v>
      </c>
      <c r="O296" s="29"/>
      <c r="P296" s="28">
        <v>1651.32</v>
      </c>
      <c r="Q296" s="29"/>
      <c r="R296" s="26">
        <f>F296+H296+J296+L296+N296+P296</f>
        <v>16383.66631802681</v>
      </c>
      <c r="S296" s="27"/>
      <c r="T296" s="28">
        <f>R296*S13</f>
        <v>3833.7779184182737</v>
      </c>
      <c r="U296" s="29"/>
      <c r="V296" s="30">
        <f>(R296+T296)*S14</f>
        <v>2830.442193102312</v>
      </c>
      <c r="W296" s="30"/>
      <c r="X296" s="30">
        <f>R296+T296+V296</f>
        <v>23047.886429547398</v>
      </c>
      <c r="Y296" s="31"/>
      <c r="Z296" s="31"/>
    </row>
  </sheetData>
  <mergeCells count="1488">
    <mergeCell ref="P247:R247"/>
    <mergeCell ref="S247:T247"/>
    <mergeCell ref="U247:W247"/>
    <mergeCell ref="X247:Z247"/>
    <mergeCell ref="B247:H247"/>
    <mergeCell ref="I247:J247"/>
    <mergeCell ref="K247:L247"/>
    <mergeCell ref="M247:O247"/>
    <mergeCell ref="X251:Z251"/>
    <mergeCell ref="B252:H252"/>
    <mergeCell ref="I252:J252"/>
    <mergeCell ref="K252:L252"/>
    <mergeCell ref="M252:O252"/>
    <mergeCell ref="P252:R252"/>
    <mergeCell ref="S252:T252"/>
    <mergeCell ref="U252:W252"/>
    <mergeCell ref="X252:Z252"/>
    <mergeCell ref="O92:Q92"/>
    <mergeCell ref="R92:T92"/>
    <mergeCell ref="U92:W92"/>
    <mergeCell ref="B251:H251"/>
    <mergeCell ref="I251:J251"/>
    <mergeCell ref="K251:L251"/>
    <mergeCell ref="M251:O251"/>
    <mergeCell ref="P251:R251"/>
    <mergeCell ref="S251:T251"/>
    <mergeCell ref="U251:W251"/>
    <mergeCell ref="B90:J90"/>
    <mergeCell ref="K90:L90"/>
    <mergeCell ref="M88:N88"/>
    <mergeCell ref="K86:L86"/>
    <mergeCell ref="K92:L92"/>
    <mergeCell ref="M92:N92"/>
    <mergeCell ref="B91:J91"/>
    <mergeCell ref="K91:L91"/>
    <mergeCell ref="U40:W40"/>
    <mergeCell ref="B49:J49"/>
    <mergeCell ref="K49:N49"/>
    <mergeCell ref="O49:Q49"/>
    <mergeCell ref="R49:T49"/>
    <mergeCell ref="U49:W49"/>
    <mergeCell ref="U48:W48"/>
    <mergeCell ref="U46:W46"/>
    <mergeCell ref="U38:W38"/>
    <mergeCell ref="B39:J39"/>
    <mergeCell ref="K39:N39"/>
    <mergeCell ref="O39:Q39"/>
    <mergeCell ref="A291:P291"/>
    <mergeCell ref="Q291:R291"/>
    <mergeCell ref="B38:J38"/>
    <mergeCell ref="K38:N38"/>
    <mergeCell ref="O38:Q38"/>
    <mergeCell ref="R38:T38"/>
    <mergeCell ref="O40:Q40"/>
    <mergeCell ref="R40:T40"/>
    <mergeCell ref="A28:A49"/>
    <mergeCell ref="B92:J92"/>
    <mergeCell ref="A280:K280"/>
    <mergeCell ref="L280:O280"/>
    <mergeCell ref="A281:K281"/>
    <mergeCell ref="L281:O281"/>
    <mergeCell ref="A278:K278"/>
    <mergeCell ref="L278:O278"/>
    <mergeCell ref="A279:K279"/>
    <mergeCell ref="L279:O279"/>
    <mergeCell ref="A275:Z275"/>
    <mergeCell ref="A276:K276"/>
    <mergeCell ref="L276:O276"/>
    <mergeCell ref="A277:K277"/>
    <mergeCell ref="L277:O277"/>
    <mergeCell ref="A271:K271"/>
    <mergeCell ref="L271:O271"/>
    <mergeCell ref="A273:Z273"/>
    <mergeCell ref="A274:Z274"/>
    <mergeCell ref="P270:R270"/>
    <mergeCell ref="S270:T270"/>
    <mergeCell ref="U270:W270"/>
    <mergeCell ref="X270:Z270"/>
    <mergeCell ref="B270:H270"/>
    <mergeCell ref="I270:J270"/>
    <mergeCell ref="K270:L270"/>
    <mergeCell ref="M270:O270"/>
    <mergeCell ref="P269:R269"/>
    <mergeCell ref="S269:T269"/>
    <mergeCell ref="U269:W269"/>
    <mergeCell ref="X269:Z269"/>
    <mergeCell ref="B269:H269"/>
    <mergeCell ref="I269:J269"/>
    <mergeCell ref="K269:L269"/>
    <mergeCell ref="M269:O269"/>
    <mergeCell ref="P268:R268"/>
    <mergeCell ref="S268:T268"/>
    <mergeCell ref="U268:W268"/>
    <mergeCell ref="X268:Z268"/>
    <mergeCell ref="B268:H268"/>
    <mergeCell ref="I268:J268"/>
    <mergeCell ref="K268:L268"/>
    <mergeCell ref="M268:O268"/>
    <mergeCell ref="P267:R267"/>
    <mergeCell ref="S267:T267"/>
    <mergeCell ref="U267:W267"/>
    <mergeCell ref="X267:Z267"/>
    <mergeCell ref="B267:H267"/>
    <mergeCell ref="I267:J267"/>
    <mergeCell ref="K267:L267"/>
    <mergeCell ref="M267:O267"/>
    <mergeCell ref="P266:R266"/>
    <mergeCell ref="S266:T266"/>
    <mergeCell ref="U266:W266"/>
    <mergeCell ref="X266:Z266"/>
    <mergeCell ref="B266:H266"/>
    <mergeCell ref="I266:J266"/>
    <mergeCell ref="K266:L266"/>
    <mergeCell ref="M266:O266"/>
    <mergeCell ref="P265:R265"/>
    <mergeCell ref="S265:T265"/>
    <mergeCell ref="U265:W265"/>
    <mergeCell ref="X265:Z265"/>
    <mergeCell ref="B265:H265"/>
    <mergeCell ref="I265:J265"/>
    <mergeCell ref="K265:L265"/>
    <mergeCell ref="M265:O265"/>
    <mergeCell ref="P264:R264"/>
    <mergeCell ref="S264:T264"/>
    <mergeCell ref="U264:W264"/>
    <mergeCell ref="X264:Z264"/>
    <mergeCell ref="B264:H264"/>
    <mergeCell ref="I264:J264"/>
    <mergeCell ref="K264:L264"/>
    <mergeCell ref="M264:O264"/>
    <mergeCell ref="P263:R263"/>
    <mergeCell ref="S263:T263"/>
    <mergeCell ref="U263:W263"/>
    <mergeCell ref="X263:Z263"/>
    <mergeCell ref="B263:H263"/>
    <mergeCell ref="I263:J263"/>
    <mergeCell ref="K263:L263"/>
    <mergeCell ref="M263:O263"/>
    <mergeCell ref="P262:R262"/>
    <mergeCell ref="S262:T262"/>
    <mergeCell ref="U262:W262"/>
    <mergeCell ref="X262:Z262"/>
    <mergeCell ref="B262:H262"/>
    <mergeCell ref="I262:J262"/>
    <mergeCell ref="K262:L262"/>
    <mergeCell ref="M262:O262"/>
    <mergeCell ref="P261:R261"/>
    <mergeCell ref="S261:T261"/>
    <mergeCell ref="U261:W261"/>
    <mergeCell ref="X261:Z261"/>
    <mergeCell ref="B261:H261"/>
    <mergeCell ref="I261:J261"/>
    <mergeCell ref="K261:L261"/>
    <mergeCell ref="M261:O261"/>
    <mergeCell ref="P260:R260"/>
    <mergeCell ref="S260:T260"/>
    <mergeCell ref="U260:W260"/>
    <mergeCell ref="X260:Z260"/>
    <mergeCell ref="B260:H260"/>
    <mergeCell ref="I260:J260"/>
    <mergeCell ref="K260:L260"/>
    <mergeCell ref="M260:O260"/>
    <mergeCell ref="P259:R259"/>
    <mergeCell ref="S259:T259"/>
    <mergeCell ref="U259:W259"/>
    <mergeCell ref="X259:Z259"/>
    <mergeCell ref="B259:H259"/>
    <mergeCell ref="I259:J259"/>
    <mergeCell ref="K259:L259"/>
    <mergeCell ref="M259:O259"/>
    <mergeCell ref="P258:R258"/>
    <mergeCell ref="S258:T258"/>
    <mergeCell ref="U258:W258"/>
    <mergeCell ref="X258:Z258"/>
    <mergeCell ref="B258:H258"/>
    <mergeCell ref="I258:J258"/>
    <mergeCell ref="K258:L258"/>
    <mergeCell ref="M258:O258"/>
    <mergeCell ref="P257:R257"/>
    <mergeCell ref="S257:T257"/>
    <mergeCell ref="U257:W257"/>
    <mergeCell ref="X257:Z257"/>
    <mergeCell ref="B257:H257"/>
    <mergeCell ref="I257:J257"/>
    <mergeCell ref="K257:L257"/>
    <mergeCell ref="M257:O257"/>
    <mergeCell ref="P256:R256"/>
    <mergeCell ref="S256:T256"/>
    <mergeCell ref="U256:W256"/>
    <mergeCell ref="X256:Z256"/>
    <mergeCell ref="B256:H256"/>
    <mergeCell ref="I256:J256"/>
    <mergeCell ref="K256:L256"/>
    <mergeCell ref="M256:O256"/>
    <mergeCell ref="P255:R255"/>
    <mergeCell ref="S255:T255"/>
    <mergeCell ref="U255:W255"/>
    <mergeCell ref="X255:Z255"/>
    <mergeCell ref="B255:H255"/>
    <mergeCell ref="I255:J255"/>
    <mergeCell ref="K255:L255"/>
    <mergeCell ref="M255:O255"/>
    <mergeCell ref="P254:R254"/>
    <mergeCell ref="S254:T254"/>
    <mergeCell ref="U254:W254"/>
    <mergeCell ref="X254:Z254"/>
    <mergeCell ref="B254:H254"/>
    <mergeCell ref="I254:J254"/>
    <mergeCell ref="K254:L254"/>
    <mergeCell ref="M254:O254"/>
    <mergeCell ref="P253:R253"/>
    <mergeCell ref="S253:T253"/>
    <mergeCell ref="U253:W253"/>
    <mergeCell ref="X253:Z253"/>
    <mergeCell ref="B253:H253"/>
    <mergeCell ref="I253:J253"/>
    <mergeCell ref="K253:L253"/>
    <mergeCell ref="M253:O253"/>
    <mergeCell ref="P250:R250"/>
    <mergeCell ref="S250:T250"/>
    <mergeCell ref="U250:W250"/>
    <mergeCell ref="X250:Z250"/>
    <mergeCell ref="B250:H250"/>
    <mergeCell ref="I250:J250"/>
    <mergeCell ref="K250:L250"/>
    <mergeCell ref="M250:O250"/>
    <mergeCell ref="P249:R249"/>
    <mergeCell ref="S249:T249"/>
    <mergeCell ref="U249:W249"/>
    <mergeCell ref="X249:Z249"/>
    <mergeCell ref="B249:H249"/>
    <mergeCell ref="I249:J249"/>
    <mergeCell ref="K249:L249"/>
    <mergeCell ref="M249:O249"/>
    <mergeCell ref="P248:R248"/>
    <mergeCell ref="S248:T248"/>
    <mergeCell ref="U248:W248"/>
    <mergeCell ref="X248:Z248"/>
    <mergeCell ref="B248:H248"/>
    <mergeCell ref="I248:J248"/>
    <mergeCell ref="K248:L248"/>
    <mergeCell ref="M248:O248"/>
    <mergeCell ref="P246:R246"/>
    <mergeCell ref="S246:T246"/>
    <mergeCell ref="U246:W246"/>
    <mergeCell ref="X246:Z246"/>
    <mergeCell ref="B246:H246"/>
    <mergeCell ref="I246:J246"/>
    <mergeCell ref="K246:L246"/>
    <mergeCell ref="M246:O246"/>
    <mergeCell ref="P245:R245"/>
    <mergeCell ref="S245:T245"/>
    <mergeCell ref="U245:W245"/>
    <mergeCell ref="X245:Z245"/>
    <mergeCell ref="B245:H245"/>
    <mergeCell ref="I245:J245"/>
    <mergeCell ref="K245:L245"/>
    <mergeCell ref="M245:O245"/>
    <mergeCell ref="P244:R244"/>
    <mergeCell ref="S244:T244"/>
    <mergeCell ref="U244:W244"/>
    <mergeCell ref="X244:Z244"/>
    <mergeCell ref="B244:H244"/>
    <mergeCell ref="I244:J244"/>
    <mergeCell ref="K244:L244"/>
    <mergeCell ref="M244:O244"/>
    <mergeCell ref="P243:R243"/>
    <mergeCell ref="S243:T243"/>
    <mergeCell ref="U243:W243"/>
    <mergeCell ref="X243:Z243"/>
    <mergeCell ref="B243:H243"/>
    <mergeCell ref="I243:J243"/>
    <mergeCell ref="K243:L243"/>
    <mergeCell ref="M243:O243"/>
    <mergeCell ref="P242:R242"/>
    <mergeCell ref="S242:T242"/>
    <mergeCell ref="U242:W242"/>
    <mergeCell ref="X242:Z242"/>
    <mergeCell ref="B242:H242"/>
    <mergeCell ref="I242:J242"/>
    <mergeCell ref="K242:L242"/>
    <mergeCell ref="M242:O242"/>
    <mergeCell ref="M240:O241"/>
    <mergeCell ref="P240:R241"/>
    <mergeCell ref="S240:T241"/>
    <mergeCell ref="U240:Z240"/>
    <mergeCell ref="U241:W241"/>
    <mergeCell ref="X241:Z241"/>
    <mergeCell ref="A240:A241"/>
    <mergeCell ref="B240:H241"/>
    <mergeCell ref="I240:J241"/>
    <mergeCell ref="K240:L241"/>
    <mergeCell ref="A236:Z236"/>
    <mergeCell ref="A237:Z237"/>
    <mergeCell ref="A238:Z238"/>
    <mergeCell ref="A239:Z239"/>
    <mergeCell ref="R233:T233"/>
    <mergeCell ref="U233:W233"/>
    <mergeCell ref="A234:K234"/>
    <mergeCell ref="L234:P234"/>
    <mergeCell ref="B233:I233"/>
    <mergeCell ref="J233:K233"/>
    <mergeCell ref="L233:M233"/>
    <mergeCell ref="N233:Q233"/>
    <mergeCell ref="P231:Q231"/>
    <mergeCell ref="R231:T231"/>
    <mergeCell ref="U231:W231"/>
    <mergeCell ref="B232:I232"/>
    <mergeCell ref="J232:K232"/>
    <mergeCell ref="L232:M232"/>
    <mergeCell ref="N232:O232"/>
    <mergeCell ref="P232:Q232"/>
    <mergeCell ref="R232:T232"/>
    <mergeCell ref="U232:W232"/>
    <mergeCell ref="B231:I231"/>
    <mergeCell ref="J231:K231"/>
    <mergeCell ref="L231:M231"/>
    <mergeCell ref="N231:O231"/>
    <mergeCell ref="P229:Q229"/>
    <mergeCell ref="R229:T229"/>
    <mergeCell ref="U229:W229"/>
    <mergeCell ref="B230:I230"/>
    <mergeCell ref="J230:K230"/>
    <mergeCell ref="L230:M230"/>
    <mergeCell ref="N230:O230"/>
    <mergeCell ref="P230:Q230"/>
    <mergeCell ref="R230:T230"/>
    <mergeCell ref="U230:W230"/>
    <mergeCell ref="B229:I229"/>
    <mergeCell ref="J229:K229"/>
    <mergeCell ref="L229:M229"/>
    <mergeCell ref="N229:O229"/>
    <mergeCell ref="P227:Q227"/>
    <mergeCell ref="R227:T227"/>
    <mergeCell ref="U227:W227"/>
    <mergeCell ref="B228:I228"/>
    <mergeCell ref="J228:K228"/>
    <mergeCell ref="L228:M228"/>
    <mergeCell ref="N228:O228"/>
    <mergeCell ref="P228:Q228"/>
    <mergeCell ref="R228:T228"/>
    <mergeCell ref="U228:W228"/>
    <mergeCell ref="B227:I227"/>
    <mergeCell ref="J227:K227"/>
    <mergeCell ref="L227:M227"/>
    <mergeCell ref="N227:O227"/>
    <mergeCell ref="P225:Q225"/>
    <mergeCell ref="R225:T225"/>
    <mergeCell ref="U225:W225"/>
    <mergeCell ref="B226:I226"/>
    <mergeCell ref="J226:K226"/>
    <mergeCell ref="L226:M226"/>
    <mergeCell ref="N226:O226"/>
    <mergeCell ref="P226:Q226"/>
    <mergeCell ref="R226:T226"/>
    <mergeCell ref="U226:W226"/>
    <mergeCell ref="B225:I225"/>
    <mergeCell ref="J225:K225"/>
    <mergeCell ref="L225:M225"/>
    <mergeCell ref="N225:O225"/>
    <mergeCell ref="P223:Q223"/>
    <mergeCell ref="R223:T223"/>
    <mergeCell ref="U223:W223"/>
    <mergeCell ref="B224:I224"/>
    <mergeCell ref="J224:K224"/>
    <mergeCell ref="L224:M224"/>
    <mergeCell ref="N224:O224"/>
    <mergeCell ref="P224:Q224"/>
    <mergeCell ref="R224:T224"/>
    <mergeCell ref="U224:W224"/>
    <mergeCell ref="B223:I223"/>
    <mergeCell ref="J223:K223"/>
    <mergeCell ref="L223:M223"/>
    <mergeCell ref="N223:O223"/>
    <mergeCell ref="P221:Q221"/>
    <mergeCell ref="R221:T221"/>
    <mergeCell ref="U221:W221"/>
    <mergeCell ref="B222:I222"/>
    <mergeCell ref="J222:K222"/>
    <mergeCell ref="L222:M222"/>
    <mergeCell ref="N222:O222"/>
    <mergeCell ref="P222:Q222"/>
    <mergeCell ref="R222:T222"/>
    <mergeCell ref="U222:W222"/>
    <mergeCell ref="B221:I221"/>
    <mergeCell ref="J221:K221"/>
    <mergeCell ref="L221:M221"/>
    <mergeCell ref="N221:O221"/>
    <mergeCell ref="P219:Q219"/>
    <mergeCell ref="R219:T219"/>
    <mergeCell ref="U219:W219"/>
    <mergeCell ref="B220:I220"/>
    <mergeCell ref="J220:K220"/>
    <mergeCell ref="L220:M220"/>
    <mergeCell ref="N220:O220"/>
    <mergeCell ref="P220:Q220"/>
    <mergeCell ref="R220:T220"/>
    <mergeCell ref="U220:W220"/>
    <mergeCell ref="B219:I219"/>
    <mergeCell ref="J219:K219"/>
    <mergeCell ref="L219:M219"/>
    <mergeCell ref="N219:O219"/>
    <mergeCell ref="P217:Q217"/>
    <mergeCell ref="R217:T217"/>
    <mergeCell ref="U217:W217"/>
    <mergeCell ref="B218:I218"/>
    <mergeCell ref="J218:K218"/>
    <mergeCell ref="L218:M218"/>
    <mergeCell ref="N218:O218"/>
    <mergeCell ref="P218:Q218"/>
    <mergeCell ref="R218:T218"/>
    <mergeCell ref="U218:W218"/>
    <mergeCell ref="B217:I217"/>
    <mergeCell ref="J217:K217"/>
    <mergeCell ref="L217:M217"/>
    <mergeCell ref="N217:O217"/>
    <mergeCell ref="P215:Q215"/>
    <mergeCell ref="R215:T215"/>
    <mergeCell ref="U215:W215"/>
    <mergeCell ref="B216:I216"/>
    <mergeCell ref="J216:K216"/>
    <mergeCell ref="L216:M216"/>
    <mergeCell ref="N216:O216"/>
    <mergeCell ref="P216:Q216"/>
    <mergeCell ref="R216:T216"/>
    <mergeCell ref="U216:W216"/>
    <mergeCell ref="B215:I215"/>
    <mergeCell ref="J215:K215"/>
    <mergeCell ref="L215:M215"/>
    <mergeCell ref="N215:O215"/>
    <mergeCell ref="P213:Q213"/>
    <mergeCell ref="R213:T213"/>
    <mergeCell ref="U213:W213"/>
    <mergeCell ref="B214:I214"/>
    <mergeCell ref="J214:K214"/>
    <mergeCell ref="L214:M214"/>
    <mergeCell ref="N214:O214"/>
    <mergeCell ref="P214:Q214"/>
    <mergeCell ref="R214:T214"/>
    <mergeCell ref="U214:W214"/>
    <mergeCell ref="B213:I213"/>
    <mergeCell ref="J213:K213"/>
    <mergeCell ref="L213:M213"/>
    <mergeCell ref="N213:O213"/>
    <mergeCell ref="P211:Q211"/>
    <mergeCell ref="R211:T211"/>
    <mergeCell ref="U211:W211"/>
    <mergeCell ref="B212:I212"/>
    <mergeCell ref="J212:K212"/>
    <mergeCell ref="L212:M212"/>
    <mergeCell ref="N212:O212"/>
    <mergeCell ref="P212:Q212"/>
    <mergeCell ref="R212:T212"/>
    <mergeCell ref="U212:W212"/>
    <mergeCell ref="B211:I211"/>
    <mergeCell ref="J211:K211"/>
    <mergeCell ref="L211:M211"/>
    <mergeCell ref="N211:O211"/>
    <mergeCell ref="P209:Q209"/>
    <mergeCell ref="R209:T209"/>
    <mergeCell ref="U209:W209"/>
    <mergeCell ref="B210:I210"/>
    <mergeCell ref="J210:K210"/>
    <mergeCell ref="L210:M210"/>
    <mergeCell ref="N210:O210"/>
    <mergeCell ref="P210:Q210"/>
    <mergeCell ref="R210:T210"/>
    <mergeCell ref="U210:W210"/>
    <mergeCell ref="B209:I209"/>
    <mergeCell ref="J209:K209"/>
    <mergeCell ref="L209:M209"/>
    <mergeCell ref="N209:O209"/>
    <mergeCell ref="P207:Q207"/>
    <mergeCell ref="R207:T207"/>
    <mergeCell ref="U207:W207"/>
    <mergeCell ref="B208:I208"/>
    <mergeCell ref="J208:K208"/>
    <mergeCell ref="L208:M208"/>
    <mergeCell ref="N208:O208"/>
    <mergeCell ref="P208:Q208"/>
    <mergeCell ref="R208:T208"/>
    <mergeCell ref="U208:W208"/>
    <mergeCell ref="B207:I207"/>
    <mergeCell ref="J207:K207"/>
    <mergeCell ref="L207:M207"/>
    <mergeCell ref="N207:O207"/>
    <mergeCell ref="P205:Q205"/>
    <mergeCell ref="R205:T205"/>
    <mergeCell ref="U205:W205"/>
    <mergeCell ref="B206:I206"/>
    <mergeCell ref="J206:K206"/>
    <mergeCell ref="L206:M206"/>
    <mergeCell ref="N206:O206"/>
    <mergeCell ref="P206:Q206"/>
    <mergeCell ref="R206:T206"/>
    <mergeCell ref="U206:W206"/>
    <mergeCell ref="B205:I205"/>
    <mergeCell ref="J205:K205"/>
    <mergeCell ref="L205:M205"/>
    <mergeCell ref="N205:O205"/>
    <mergeCell ref="P203:Q203"/>
    <mergeCell ref="R203:T203"/>
    <mergeCell ref="U203:W203"/>
    <mergeCell ref="B204:I204"/>
    <mergeCell ref="J204:K204"/>
    <mergeCell ref="L204:M204"/>
    <mergeCell ref="N204:O204"/>
    <mergeCell ref="P204:Q204"/>
    <mergeCell ref="R204:T204"/>
    <mergeCell ref="U204:W204"/>
    <mergeCell ref="B203:I203"/>
    <mergeCell ref="J203:K203"/>
    <mergeCell ref="L203:M203"/>
    <mergeCell ref="N203:O203"/>
    <mergeCell ref="P201:Q201"/>
    <mergeCell ref="R201:T201"/>
    <mergeCell ref="U201:W201"/>
    <mergeCell ref="B202:I202"/>
    <mergeCell ref="J202:K202"/>
    <mergeCell ref="L202:M202"/>
    <mergeCell ref="N202:O202"/>
    <mergeCell ref="P202:Q202"/>
    <mergeCell ref="R202:T202"/>
    <mergeCell ref="U202:W202"/>
    <mergeCell ref="B201:I201"/>
    <mergeCell ref="J201:K201"/>
    <mergeCell ref="L201:M201"/>
    <mergeCell ref="N201:O201"/>
    <mergeCell ref="P199:Q199"/>
    <mergeCell ref="R199:T199"/>
    <mergeCell ref="U199:W199"/>
    <mergeCell ref="B200:I200"/>
    <mergeCell ref="J200:K200"/>
    <mergeCell ref="L200:M200"/>
    <mergeCell ref="N200:O200"/>
    <mergeCell ref="P200:Q200"/>
    <mergeCell ref="R200:T200"/>
    <mergeCell ref="U200:W200"/>
    <mergeCell ref="B199:I199"/>
    <mergeCell ref="J199:K199"/>
    <mergeCell ref="L199:M199"/>
    <mergeCell ref="N199:O199"/>
    <mergeCell ref="P197:Q197"/>
    <mergeCell ref="R197:T197"/>
    <mergeCell ref="U197:W197"/>
    <mergeCell ref="B198:I198"/>
    <mergeCell ref="J198:K198"/>
    <mergeCell ref="L198:M198"/>
    <mergeCell ref="N198:O198"/>
    <mergeCell ref="P198:Q198"/>
    <mergeCell ref="R198:T198"/>
    <mergeCell ref="U198:W198"/>
    <mergeCell ref="B197:I197"/>
    <mergeCell ref="J197:K197"/>
    <mergeCell ref="L197:M197"/>
    <mergeCell ref="N197:O197"/>
    <mergeCell ref="P195:Q195"/>
    <mergeCell ref="R195:T195"/>
    <mergeCell ref="U195:W195"/>
    <mergeCell ref="B196:I196"/>
    <mergeCell ref="J196:K196"/>
    <mergeCell ref="L196:M196"/>
    <mergeCell ref="N196:O196"/>
    <mergeCell ref="P196:Q196"/>
    <mergeCell ref="R196:T196"/>
    <mergeCell ref="U196:W196"/>
    <mergeCell ref="B195:I195"/>
    <mergeCell ref="J195:K195"/>
    <mergeCell ref="L195:M195"/>
    <mergeCell ref="N195:O195"/>
    <mergeCell ref="P193:Q193"/>
    <mergeCell ref="R193:T193"/>
    <mergeCell ref="U193:W193"/>
    <mergeCell ref="B194:I194"/>
    <mergeCell ref="J194:K194"/>
    <mergeCell ref="L194:M194"/>
    <mergeCell ref="N194:O194"/>
    <mergeCell ref="P194:Q194"/>
    <mergeCell ref="R194:T194"/>
    <mergeCell ref="U194:W194"/>
    <mergeCell ref="B193:I193"/>
    <mergeCell ref="J193:K193"/>
    <mergeCell ref="L193:M193"/>
    <mergeCell ref="N193:O193"/>
    <mergeCell ref="P191:Q191"/>
    <mergeCell ref="R191:T191"/>
    <mergeCell ref="U191:W191"/>
    <mergeCell ref="B192:I192"/>
    <mergeCell ref="J192:K192"/>
    <mergeCell ref="L192:M192"/>
    <mergeCell ref="N192:O192"/>
    <mergeCell ref="P192:Q192"/>
    <mergeCell ref="R192:T192"/>
    <mergeCell ref="U192:W192"/>
    <mergeCell ref="B191:I191"/>
    <mergeCell ref="J191:K191"/>
    <mergeCell ref="L191:M191"/>
    <mergeCell ref="N191:O191"/>
    <mergeCell ref="P189:Q189"/>
    <mergeCell ref="R189:T189"/>
    <mergeCell ref="U189:W189"/>
    <mergeCell ref="B190:I190"/>
    <mergeCell ref="J190:K190"/>
    <mergeCell ref="L190:M190"/>
    <mergeCell ref="N190:O190"/>
    <mergeCell ref="P190:Q190"/>
    <mergeCell ref="R190:T190"/>
    <mergeCell ref="U190:W190"/>
    <mergeCell ref="B189:I189"/>
    <mergeCell ref="J189:K189"/>
    <mergeCell ref="L189:M189"/>
    <mergeCell ref="N189:O189"/>
    <mergeCell ref="P187:Q187"/>
    <mergeCell ref="R187:T187"/>
    <mergeCell ref="U187:W187"/>
    <mergeCell ref="B188:I188"/>
    <mergeCell ref="J188:K188"/>
    <mergeCell ref="L188:M188"/>
    <mergeCell ref="N188:O188"/>
    <mergeCell ref="P188:Q188"/>
    <mergeCell ref="R188:T188"/>
    <mergeCell ref="U188:W188"/>
    <mergeCell ref="B187:I187"/>
    <mergeCell ref="J187:K187"/>
    <mergeCell ref="L187:M187"/>
    <mergeCell ref="N187:O187"/>
    <mergeCell ref="P185:Q185"/>
    <mergeCell ref="R185:T185"/>
    <mergeCell ref="U185:W185"/>
    <mergeCell ref="B186:I186"/>
    <mergeCell ref="J186:K186"/>
    <mergeCell ref="L186:M186"/>
    <mergeCell ref="N186:O186"/>
    <mergeCell ref="P186:Q186"/>
    <mergeCell ref="R186:T186"/>
    <mergeCell ref="U186:W186"/>
    <mergeCell ref="B185:I185"/>
    <mergeCell ref="J185:K185"/>
    <mergeCell ref="L185:M185"/>
    <mergeCell ref="N185:O185"/>
    <mergeCell ref="P183:Q183"/>
    <mergeCell ref="R183:T183"/>
    <mergeCell ref="U183:W183"/>
    <mergeCell ref="B184:I184"/>
    <mergeCell ref="J184:K184"/>
    <mergeCell ref="L184:M184"/>
    <mergeCell ref="N184:O184"/>
    <mergeCell ref="P184:Q184"/>
    <mergeCell ref="R184:T184"/>
    <mergeCell ref="U184:W184"/>
    <mergeCell ref="B183:I183"/>
    <mergeCell ref="J183:K183"/>
    <mergeCell ref="L183:M183"/>
    <mergeCell ref="N183:O183"/>
    <mergeCell ref="P181:Q181"/>
    <mergeCell ref="R181:T181"/>
    <mergeCell ref="U181:W181"/>
    <mergeCell ref="B182:I182"/>
    <mergeCell ref="J182:K182"/>
    <mergeCell ref="L182:M182"/>
    <mergeCell ref="N182:O182"/>
    <mergeCell ref="P182:Q182"/>
    <mergeCell ref="R182:T182"/>
    <mergeCell ref="U182:W182"/>
    <mergeCell ref="B181:I181"/>
    <mergeCell ref="J181:K181"/>
    <mergeCell ref="L181:M181"/>
    <mergeCell ref="N181:O181"/>
    <mergeCell ref="P179:Q179"/>
    <mergeCell ref="R179:T179"/>
    <mergeCell ref="U179:W179"/>
    <mergeCell ref="B180:I180"/>
    <mergeCell ref="J180:K180"/>
    <mergeCell ref="L180:M180"/>
    <mergeCell ref="N180:O180"/>
    <mergeCell ref="P180:Q180"/>
    <mergeCell ref="R180:T180"/>
    <mergeCell ref="U180:W180"/>
    <mergeCell ref="B179:I179"/>
    <mergeCell ref="J179:K179"/>
    <mergeCell ref="L179:M179"/>
    <mergeCell ref="N179:O179"/>
    <mergeCell ref="P177:Q177"/>
    <mergeCell ref="R177:T177"/>
    <mergeCell ref="U177:W177"/>
    <mergeCell ref="B178:I178"/>
    <mergeCell ref="J178:K178"/>
    <mergeCell ref="L178:M178"/>
    <mergeCell ref="N178:O178"/>
    <mergeCell ref="P178:Q178"/>
    <mergeCell ref="R178:T178"/>
    <mergeCell ref="U178:W178"/>
    <mergeCell ref="B177:I177"/>
    <mergeCell ref="J177:K177"/>
    <mergeCell ref="L177:M177"/>
    <mergeCell ref="N177:O177"/>
    <mergeCell ref="P175:Q175"/>
    <mergeCell ref="R175:T175"/>
    <mergeCell ref="U175:W175"/>
    <mergeCell ref="B176:I176"/>
    <mergeCell ref="J176:K176"/>
    <mergeCell ref="L176:M176"/>
    <mergeCell ref="N176:O176"/>
    <mergeCell ref="P176:Q176"/>
    <mergeCell ref="R176:T176"/>
    <mergeCell ref="U176:W176"/>
    <mergeCell ref="B175:I175"/>
    <mergeCell ref="J175:K175"/>
    <mergeCell ref="L175:M175"/>
    <mergeCell ref="N175:O175"/>
    <mergeCell ref="P173:Q173"/>
    <mergeCell ref="R173:T173"/>
    <mergeCell ref="U173:W173"/>
    <mergeCell ref="B174:I174"/>
    <mergeCell ref="J174:K174"/>
    <mergeCell ref="L174:M174"/>
    <mergeCell ref="N174:O174"/>
    <mergeCell ref="P174:Q174"/>
    <mergeCell ref="R174:T174"/>
    <mergeCell ref="U174:W174"/>
    <mergeCell ref="B173:I173"/>
    <mergeCell ref="J173:K173"/>
    <mergeCell ref="L173:M173"/>
    <mergeCell ref="N173:O173"/>
    <mergeCell ref="P171:Q171"/>
    <mergeCell ref="R171:T171"/>
    <mergeCell ref="U171:W171"/>
    <mergeCell ref="B172:I172"/>
    <mergeCell ref="J172:K172"/>
    <mergeCell ref="L172:M172"/>
    <mergeCell ref="N172:O172"/>
    <mergeCell ref="P172:Q172"/>
    <mergeCell ref="R172:T172"/>
    <mergeCell ref="U172:W172"/>
    <mergeCell ref="B171:I171"/>
    <mergeCell ref="J171:K171"/>
    <mergeCell ref="L171:M171"/>
    <mergeCell ref="N171:O171"/>
    <mergeCell ref="P169:Q169"/>
    <mergeCell ref="R169:T169"/>
    <mergeCell ref="U169:W169"/>
    <mergeCell ref="B170:I170"/>
    <mergeCell ref="J170:K170"/>
    <mergeCell ref="L170:M170"/>
    <mergeCell ref="N170:O170"/>
    <mergeCell ref="P170:Q170"/>
    <mergeCell ref="R170:T170"/>
    <mergeCell ref="U170:W170"/>
    <mergeCell ref="B169:I169"/>
    <mergeCell ref="J169:K169"/>
    <mergeCell ref="L169:M169"/>
    <mergeCell ref="N169:O169"/>
    <mergeCell ref="P167:Q167"/>
    <mergeCell ref="R167:T167"/>
    <mergeCell ref="U167:W167"/>
    <mergeCell ref="B168:I168"/>
    <mergeCell ref="J168:K168"/>
    <mergeCell ref="L168:M168"/>
    <mergeCell ref="N168:O168"/>
    <mergeCell ref="P168:Q168"/>
    <mergeCell ref="R168:T168"/>
    <mergeCell ref="U168:W168"/>
    <mergeCell ref="B167:I167"/>
    <mergeCell ref="J167:K167"/>
    <mergeCell ref="L167:M167"/>
    <mergeCell ref="N167:O167"/>
    <mergeCell ref="P165:Q165"/>
    <mergeCell ref="R165:T165"/>
    <mergeCell ref="U165:W165"/>
    <mergeCell ref="B166:I166"/>
    <mergeCell ref="J166:K166"/>
    <mergeCell ref="L166:M166"/>
    <mergeCell ref="N166:O166"/>
    <mergeCell ref="P166:Q166"/>
    <mergeCell ref="R166:T166"/>
    <mergeCell ref="U166:W166"/>
    <mergeCell ref="B165:I165"/>
    <mergeCell ref="J165:K165"/>
    <mergeCell ref="L165:M165"/>
    <mergeCell ref="N165:O165"/>
    <mergeCell ref="P163:Q163"/>
    <mergeCell ref="R163:T163"/>
    <mergeCell ref="U163:W163"/>
    <mergeCell ref="B164:I164"/>
    <mergeCell ref="J164:K164"/>
    <mergeCell ref="L164:M164"/>
    <mergeCell ref="N164:O164"/>
    <mergeCell ref="P164:Q164"/>
    <mergeCell ref="R164:T164"/>
    <mergeCell ref="U164:W164"/>
    <mergeCell ref="B163:I163"/>
    <mergeCell ref="J163:K163"/>
    <mergeCell ref="L163:M163"/>
    <mergeCell ref="N163:O163"/>
    <mergeCell ref="P161:Q161"/>
    <mergeCell ref="R161:T161"/>
    <mergeCell ref="U161:W161"/>
    <mergeCell ref="B162:I162"/>
    <mergeCell ref="J162:K162"/>
    <mergeCell ref="L162:M162"/>
    <mergeCell ref="N162:O162"/>
    <mergeCell ref="P162:Q162"/>
    <mergeCell ref="R162:T162"/>
    <mergeCell ref="U162:W162"/>
    <mergeCell ref="B161:I161"/>
    <mergeCell ref="J161:K161"/>
    <mergeCell ref="L161:M161"/>
    <mergeCell ref="N161:O161"/>
    <mergeCell ref="P159:Q159"/>
    <mergeCell ref="R159:T159"/>
    <mergeCell ref="U159:W159"/>
    <mergeCell ref="B160:I160"/>
    <mergeCell ref="J160:K160"/>
    <mergeCell ref="L160:M160"/>
    <mergeCell ref="N160:O160"/>
    <mergeCell ref="P160:Q160"/>
    <mergeCell ref="R160:T160"/>
    <mergeCell ref="U160:W160"/>
    <mergeCell ref="B159:I159"/>
    <mergeCell ref="J159:K159"/>
    <mergeCell ref="L159:M159"/>
    <mergeCell ref="N159:O159"/>
    <mergeCell ref="P157:Q157"/>
    <mergeCell ref="R157:T157"/>
    <mergeCell ref="U157:W157"/>
    <mergeCell ref="B158:I158"/>
    <mergeCell ref="J158:K158"/>
    <mergeCell ref="L158:M158"/>
    <mergeCell ref="N158:O158"/>
    <mergeCell ref="P158:Q158"/>
    <mergeCell ref="R158:T158"/>
    <mergeCell ref="U158:W158"/>
    <mergeCell ref="B157:I157"/>
    <mergeCell ref="J157:K157"/>
    <mergeCell ref="L157:M157"/>
    <mergeCell ref="N157:O157"/>
    <mergeCell ref="P155:Q155"/>
    <mergeCell ref="R155:T155"/>
    <mergeCell ref="U155:W155"/>
    <mergeCell ref="B156:I156"/>
    <mergeCell ref="J156:K156"/>
    <mergeCell ref="L156:M156"/>
    <mergeCell ref="N156:O156"/>
    <mergeCell ref="P156:Q156"/>
    <mergeCell ref="R156:T156"/>
    <mergeCell ref="U156:W156"/>
    <mergeCell ref="B155:I155"/>
    <mergeCell ref="J155:K155"/>
    <mergeCell ref="L155:M155"/>
    <mergeCell ref="N155:O155"/>
    <mergeCell ref="P153:Q153"/>
    <mergeCell ref="R153:T153"/>
    <mergeCell ref="U153:W153"/>
    <mergeCell ref="B154:I154"/>
    <mergeCell ref="J154:K154"/>
    <mergeCell ref="L154:M154"/>
    <mergeCell ref="N154:O154"/>
    <mergeCell ref="P154:Q154"/>
    <mergeCell ref="R154:T154"/>
    <mergeCell ref="U154:W154"/>
    <mergeCell ref="B153:I153"/>
    <mergeCell ref="J153:K153"/>
    <mergeCell ref="L153:M153"/>
    <mergeCell ref="N153:O153"/>
    <mergeCell ref="P151:Q151"/>
    <mergeCell ref="R151:T151"/>
    <mergeCell ref="U151:W151"/>
    <mergeCell ref="B152:I152"/>
    <mergeCell ref="J152:K152"/>
    <mergeCell ref="L152:M152"/>
    <mergeCell ref="N152:O152"/>
    <mergeCell ref="P152:Q152"/>
    <mergeCell ref="R152:T152"/>
    <mergeCell ref="U152:W152"/>
    <mergeCell ref="B151:I151"/>
    <mergeCell ref="J151:K151"/>
    <mergeCell ref="L151:M151"/>
    <mergeCell ref="N151:O151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49:I149"/>
    <mergeCell ref="J149:K149"/>
    <mergeCell ref="L149:M149"/>
    <mergeCell ref="N149:O149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7:I147"/>
    <mergeCell ref="J147:K147"/>
    <mergeCell ref="L147:M147"/>
    <mergeCell ref="N147:O147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5:I145"/>
    <mergeCell ref="J145:K145"/>
    <mergeCell ref="L145:M145"/>
    <mergeCell ref="N145:O145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3:I143"/>
    <mergeCell ref="J143:K143"/>
    <mergeCell ref="L143:M143"/>
    <mergeCell ref="N143:O143"/>
    <mergeCell ref="P141:Q141"/>
    <mergeCell ref="R141:T141"/>
    <mergeCell ref="U141:W141"/>
    <mergeCell ref="B142:I142"/>
    <mergeCell ref="J142:K142"/>
    <mergeCell ref="L142:M142"/>
    <mergeCell ref="N142:O142"/>
    <mergeCell ref="P142:Q142"/>
    <mergeCell ref="R142:T142"/>
    <mergeCell ref="U142:W142"/>
    <mergeCell ref="B141:I141"/>
    <mergeCell ref="J141:K141"/>
    <mergeCell ref="L141:M141"/>
    <mergeCell ref="N141:O141"/>
    <mergeCell ref="N139:O140"/>
    <mergeCell ref="P139:Q140"/>
    <mergeCell ref="R139:W139"/>
    <mergeCell ref="R140:T140"/>
    <mergeCell ref="U140:W140"/>
    <mergeCell ref="A139:A140"/>
    <mergeCell ref="B139:I140"/>
    <mergeCell ref="J139:K140"/>
    <mergeCell ref="L139:M140"/>
    <mergeCell ref="A134:W134"/>
    <mergeCell ref="A135:W135"/>
    <mergeCell ref="A136:W136"/>
    <mergeCell ref="A137:W137"/>
    <mergeCell ref="R126:T126"/>
    <mergeCell ref="U126:W126"/>
    <mergeCell ref="B125:J125"/>
    <mergeCell ref="K125:L125"/>
    <mergeCell ref="B126:J126"/>
    <mergeCell ref="K126:L126"/>
    <mergeCell ref="M126:N126"/>
    <mergeCell ref="O126:Q126"/>
    <mergeCell ref="M125:N125"/>
    <mergeCell ref="O125:Q125"/>
    <mergeCell ref="R123:T123"/>
    <mergeCell ref="U123:W123"/>
    <mergeCell ref="R124:T124"/>
    <mergeCell ref="U124:W124"/>
    <mergeCell ref="R125:T125"/>
    <mergeCell ref="U125:W125"/>
    <mergeCell ref="B124:J124"/>
    <mergeCell ref="K124:L124"/>
    <mergeCell ref="M124:N124"/>
    <mergeCell ref="O124:Q124"/>
    <mergeCell ref="B123:J123"/>
    <mergeCell ref="K123:L123"/>
    <mergeCell ref="M123:N123"/>
    <mergeCell ref="O123:Q123"/>
    <mergeCell ref="R122:T122"/>
    <mergeCell ref="U122:W122"/>
    <mergeCell ref="B121:J121"/>
    <mergeCell ref="K121:L121"/>
    <mergeCell ref="B122:J122"/>
    <mergeCell ref="K122:L122"/>
    <mergeCell ref="M122:N122"/>
    <mergeCell ref="O122:Q122"/>
    <mergeCell ref="M121:N121"/>
    <mergeCell ref="O121:Q121"/>
    <mergeCell ref="R119:T119"/>
    <mergeCell ref="U119:W119"/>
    <mergeCell ref="R120:T120"/>
    <mergeCell ref="U120:W120"/>
    <mergeCell ref="R121:T121"/>
    <mergeCell ref="U121:W121"/>
    <mergeCell ref="B120:J120"/>
    <mergeCell ref="K120:L120"/>
    <mergeCell ref="M120:N120"/>
    <mergeCell ref="O120:Q120"/>
    <mergeCell ref="B119:J119"/>
    <mergeCell ref="K119:L119"/>
    <mergeCell ref="M119:N119"/>
    <mergeCell ref="O119:Q119"/>
    <mergeCell ref="R118:T118"/>
    <mergeCell ref="U118:W118"/>
    <mergeCell ref="B117:J117"/>
    <mergeCell ref="K117:L117"/>
    <mergeCell ref="B118:J118"/>
    <mergeCell ref="K118:L118"/>
    <mergeCell ref="M118:N118"/>
    <mergeCell ref="O118:Q118"/>
    <mergeCell ref="M117:N117"/>
    <mergeCell ref="O117:Q117"/>
    <mergeCell ref="R115:T115"/>
    <mergeCell ref="U115:W115"/>
    <mergeCell ref="R116:T116"/>
    <mergeCell ref="U116:W116"/>
    <mergeCell ref="R117:T117"/>
    <mergeCell ref="U117:W117"/>
    <mergeCell ref="B116:J116"/>
    <mergeCell ref="K116:L116"/>
    <mergeCell ref="M116:N116"/>
    <mergeCell ref="O116:Q116"/>
    <mergeCell ref="B115:J115"/>
    <mergeCell ref="K115:L115"/>
    <mergeCell ref="M115:N115"/>
    <mergeCell ref="O115:Q115"/>
    <mergeCell ref="R114:T114"/>
    <mergeCell ref="U114:W114"/>
    <mergeCell ref="B113:J113"/>
    <mergeCell ref="K113:L113"/>
    <mergeCell ref="B114:J114"/>
    <mergeCell ref="K114:L114"/>
    <mergeCell ref="M114:N114"/>
    <mergeCell ref="O114:Q114"/>
    <mergeCell ref="M113:N113"/>
    <mergeCell ref="O113:Q113"/>
    <mergeCell ref="R111:T111"/>
    <mergeCell ref="U111:W111"/>
    <mergeCell ref="R112:T112"/>
    <mergeCell ref="U112:W112"/>
    <mergeCell ref="R113:T113"/>
    <mergeCell ref="U113:W113"/>
    <mergeCell ref="B112:J112"/>
    <mergeCell ref="K112:L112"/>
    <mergeCell ref="M112:N112"/>
    <mergeCell ref="O112:Q112"/>
    <mergeCell ref="B111:J111"/>
    <mergeCell ref="K111:L111"/>
    <mergeCell ref="M111:N111"/>
    <mergeCell ref="O111:Q111"/>
    <mergeCell ref="R110:T110"/>
    <mergeCell ref="U110:W110"/>
    <mergeCell ref="B109:J109"/>
    <mergeCell ref="K109:L109"/>
    <mergeCell ref="B110:J110"/>
    <mergeCell ref="K110:L110"/>
    <mergeCell ref="M110:N110"/>
    <mergeCell ref="O110:Q110"/>
    <mergeCell ref="M109:N109"/>
    <mergeCell ref="O109:Q109"/>
    <mergeCell ref="R107:T107"/>
    <mergeCell ref="U107:W107"/>
    <mergeCell ref="R108:T108"/>
    <mergeCell ref="U108:W108"/>
    <mergeCell ref="R109:T109"/>
    <mergeCell ref="U109:W109"/>
    <mergeCell ref="B108:J108"/>
    <mergeCell ref="K108:L108"/>
    <mergeCell ref="M108:N108"/>
    <mergeCell ref="O108:Q108"/>
    <mergeCell ref="B107:J107"/>
    <mergeCell ref="K107:L107"/>
    <mergeCell ref="M107:N107"/>
    <mergeCell ref="O107:Q107"/>
    <mergeCell ref="R106:T106"/>
    <mergeCell ref="U106:W106"/>
    <mergeCell ref="B105:J105"/>
    <mergeCell ref="K105:L105"/>
    <mergeCell ref="B106:J106"/>
    <mergeCell ref="K106:L106"/>
    <mergeCell ref="M106:N106"/>
    <mergeCell ref="O106:Q106"/>
    <mergeCell ref="M105:N105"/>
    <mergeCell ref="O105:Q105"/>
    <mergeCell ref="R103:T103"/>
    <mergeCell ref="U103:W103"/>
    <mergeCell ref="R104:T104"/>
    <mergeCell ref="U104:W104"/>
    <mergeCell ref="R105:T105"/>
    <mergeCell ref="U105:W105"/>
    <mergeCell ref="B104:J104"/>
    <mergeCell ref="K104:L104"/>
    <mergeCell ref="M104:N104"/>
    <mergeCell ref="O104:Q104"/>
    <mergeCell ref="B103:J103"/>
    <mergeCell ref="K103:L103"/>
    <mergeCell ref="M103:N103"/>
    <mergeCell ref="O103:Q103"/>
    <mergeCell ref="R102:T102"/>
    <mergeCell ref="U102:W102"/>
    <mergeCell ref="B101:J101"/>
    <mergeCell ref="K101:L101"/>
    <mergeCell ref="B102:J102"/>
    <mergeCell ref="K102:L102"/>
    <mergeCell ref="M102:N102"/>
    <mergeCell ref="O102:Q102"/>
    <mergeCell ref="M101:N101"/>
    <mergeCell ref="O101:Q101"/>
    <mergeCell ref="R99:T99"/>
    <mergeCell ref="U99:W99"/>
    <mergeCell ref="R100:T100"/>
    <mergeCell ref="U100:W100"/>
    <mergeCell ref="R101:T101"/>
    <mergeCell ref="U101:W101"/>
    <mergeCell ref="B100:J100"/>
    <mergeCell ref="K100:L100"/>
    <mergeCell ref="M100:N100"/>
    <mergeCell ref="O100:Q100"/>
    <mergeCell ref="B99:J99"/>
    <mergeCell ref="K99:L99"/>
    <mergeCell ref="M99:N99"/>
    <mergeCell ref="O99:Q99"/>
    <mergeCell ref="R98:T98"/>
    <mergeCell ref="U98:W98"/>
    <mergeCell ref="B97:J97"/>
    <mergeCell ref="K97:L97"/>
    <mergeCell ref="B98:J98"/>
    <mergeCell ref="K98:L98"/>
    <mergeCell ref="M98:N98"/>
    <mergeCell ref="O98:Q98"/>
    <mergeCell ref="M97:N97"/>
    <mergeCell ref="O97:Q97"/>
    <mergeCell ref="R95:T95"/>
    <mergeCell ref="U95:W95"/>
    <mergeCell ref="R96:T96"/>
    <mergeCell ref="U96:W96"/>
    <mergeCell ref="R97:T97"/>
    <mergeCell ref="U97:W97"/>
    <mergeCell ref="B96:J96"/>
    <mergeCell ref="K96:L96"/>
    <mergeCell ref="M96:N96"/>
    <mergeCell ref="O96:Q96"/>
    <mergeCell ref="B95:J95"/>
    <mergeCell ref="K95:L95"/>
    <mergeCell ref="M95:N95"/>
    <mergeCell ref="O95:Q95"/>
    <mergeCell ref="R93:T93"/>
    <mergeCell ref="U93:W93"/>
    <mergeCell ref="B94:J94"/>
    <mergeCell ref="K94:L94"/>
    <mergeCell ref="M94:N94"/>
    <mergeCell ref="O94:Q94"/>
    <mergeCell ref="R94:T94"/>
    <mergeCell ref="U94:W94"/>
    <mergeCell ref="B93:J93"/>
    <mergeCell ref="K93:L93"/>
    <mergeCell ref="M93:N93"/>
    <mergeCell ref="O93:Q93"/>
    <mergeCell ref="R90:T90"/>
    <mergeCell ref="U90:W90"/>
    <mergeCell ref="M91:N91"/>
    <mergeCell ref="O91:Q91"/>
    <mergeCell ref="R91:T91"/>
    <mergeCell ref="U91:W91"/>
    <mergeCell ref="M90:N90"/>
    <mergeCell ref="O90:Q90"/>
    <mergeCell ref="R88:T88"/>
    <mergeCell ref="U88:W88"/>
    <mergeCell ref="B89:J89"/>
    <mergeCell ref="K89:L89"/>
    <mergeCell ref="M89:N89"/>
    <mergeCell ref="O89:Q89"/>
    <mergeCell ref="R89:T89"/>
    <mergeCell ref="U89:W89"/>
    <mergeCell ref="B88:J88"/>
    <mergeCell ref="K88:L88"/>
    <mergeCell ref="O88:Q88"/>
    <mergeCell ref="R86:T86"/>
    <mergeCell ref="U86:W86"/>
    <mergeCell ref="B87:J87"/>
    <mergeCell ref="K87:L87"/>
    <mergeCell ref="M87:N87"/>
    <mergeCell ref="O87:Q87"/>
    <mergeCell ref="R87:T87"/>
    <mergeCell ref="U87:W87"/>
    <mergeCell ref="B86:J86"/>
    <mergeCell ref="M86:N86"/>
    <mergeCell ref="O86:Q86"/>
    <mergeCell ref="R84:T84"/>
    <mergeCell ref="U84:W84"/>
    <mergeCell ref="R85:T85"/>
    <mergeCell ref="U85:W85"/>
    <mergeCell ref="B85:J85"/>
    <mergeCell ref="K85:L85"/>
    <mergeCell ref="M85:N85"/>
    <mergeCell ref="O85:Q85"/>
    <mergeCell ref="B84:J84"/>
    <mergeCell ref="K84:L84"/>
    <mergeCell ref="M84:N84"/>
    <mergeCell ref="O84:Q84"/>
    <mergeCell ref="R83:T83"/>
    <mergeCell ref="U83:W83"/>
    <mergeCell ref="B82:J82"/>
    <mergeCell ref="K82:L82"/>
    <mergeCell ref="B83:J83"/>
    <mergeCell ref="K83:L83"/>
    <mergeCell ref="M83:N83"/>
    <mergeCell ref="O83:Q83"/>
    <mergeCell ref="M82:N82"/>
    <mergeCell ref="O82:Q82"/>
    <mergeCell ref="R80:T80"/>
    <mergeCell ref="U80:W80"/>
    <mergeCell ref="R81:T81"/>
    <mergeCell ref="U81:W81"/>
    <mergeCell ref="R82:T82"/>
    <mergeCell ref="U82:W82"/>
    <mergeCell ref="B81:J81"/>
    <mergeCell ref="K81:L81"/>
    <mergeCell ref="M81:N81"/>
    <mergeCell ref="O81:Q81"/>
    <mergeCell ref="B80:J80"/>
    <mergeCell ref="K80:L80"/>
    <mergeCell ref="M80:N80"/>
    <mergeCell ref="O80:Q80"/>
    <mergeCell ref="R79:T79"/>
    <mergeCell ref="U79:W79"/>
    <mergeCell ref="B78:J78"/>
    <mergeCell ref="K78:L78"/>
    <mergeCell ref="B79:J79"/>
    <mergeCell ref="K79:L79"/>
    <mergeCell ref="M79:N79"/>
    <mergeCell ref="O79:Q79"/>
    <mergeCell ref="M78:N78"/>
    <mergeCell ref="O78:Q78"/>
    <mergeCell ref="R76:T76"/>
    <mergeCell ref="U76:W76"/>
    <mergeCell ref="R77:T77"/>
    <mergeCell ref="U77:W77"/>
    <mergeCell ref="R78:T78"/>
    <mergeCell ref="U78:W78"/>
    <mergeCell ref="B77:J77"/>
    <mergeCell ref="K77:L77"/>
    <mergeCell ref="M77:N77"/>
    <mergeCell ref="O77:Q77"/>
    <mergeCell ref="B76:J76"/>
    <mergeCell ref="K76:L76"/>
    <mergeCell ref="M76:N76"/>
    <mergeCell ref="O76:Q76"/>
    <mergeCell ref="R75:T75"/>
    <mergeCell ref="U75:W75"/>
    <mergeCell ref="B74:J74"/>
    <mergeCell ref="K74:L74"/>
    <mergeCell ref="B75:J75"/>
    <mergeCell ref="K75:L75"/>
    <mergeCell ref="M75:N75"/>
    <mergeCell ref="O75:Q75"/>
    <mergeCell ref="M74:N74"/>
    <mergeCell ref="O74:Q74"/>
    <mergeCell ref="R72:T72"/>
    <mergeCell ref="U72:W72"/>
    <mergeCell ref="R73:T73"/>
    <mergeCell ref="U73:W73"/>
    <mergeCell ref="R74:T74"/>
    <mergeCell ref="U74:W74"/>
    <mergeCell ref="B73:J73"/>
    <mergeCell ref="K73:L73"/>
    <mergeCell ref="M73:N73"/>
    <mergeCell ref="O73:Q73"/>
    <mergeCell ref="B72:J72"/>
    <mergeCell ref="K72:L72"/>
    <mergeCell ref="M72:N72"/>
    <mergeCell ref="O72:Q72"/>
    <mergeCell ref="O70:Q71"/>
    <mergeCell ref="R70:W70"/>
    <mergeCell ref="R71:T71"/>
    <mergeCell ref="U71:W71"/>
    <mergeCell ref="A70:A71"/>
    <mergeCell ref="B70:J71"/>
    <mergeCell ref="K70:L71"/>
    <mergeCell ref="M70:N71"/>
    <mergeCell ref="A65:W65"/>
    <mergeCell ref="A66:W66"/>
    <mergeCell ref="A67:W67"/>
    <mergeCell ref="A68:W68"/>
    <mergeCell ref="U53:W53"/>
    <mergeCell ref="B54:J54"/>
    <mergeCell ref="K54:N54"/>
    <mergeCell ref="O54:Q54"/>
    <mergeCell ref="R54:T54"/>
    <mergeCell ref="U54:W54"/>
    <mergeCell ref="B53:J53"/>
    <mergeCell ref="K53:N53"/>
    <mergeCell ref="O53:Q53"/>
    <mergeCell ref="R53:T53"/>
    <mergeCell ref="U51:W51"/>
    <mergeCell ref="B52:J52"/>
    <mergeCell ref="K52:N52"/>
    <mergeCell ref="O52:Q52"/>
    <mergeCell ref="R52:T52"/>
    <mergeCell ref="U52:W52"/>
    <mergeCell ref="B51:J51"/>
    <mergeCell ref="K51:N51"/>
    <mergeCell ref="O51:Q51"/>
    <mergeCell ref="R51:T51"/>
    <mergeCell ref="U50:W50"/>
    <mergeCell ref="B48:J48"/>
    <mergeCell ref="K48:N48"/>
    <mergeCell ref="O48:Q48"/>
    <mergeCell ref="R48:T48"/>
    <mergeCell ref="B50:J50"/>
    <mergeCell ref="K50:N50"/>
    <mergeCell ref="O50:Q50"/>
    <mergeCell ref="R50:T50"/>
    <mergeCell ref="U47:W47"/>
    <mergeCell ref="B46:J46"/>
    <mergeCell ref="K46:N46"/>
    <mergeCell ref="O46:Q46"/>
    <mergeCell ref="R46:T46"/>
    <mergeCell ref="B47:J47"/>
    <mergeCell ref="K47:N47"/>
    <mergeCell ref="O47:Q47"/>
    <mergeCell ref="R47:T47"/>
    <mergeCell ref="U44:W44"/>
    <mergeCell ref="B45:J45"/>
    <mergeCell ref="K45:N45"/>
    <mergeCell ref="O45:Q45"/>
    <mergeCell ref="R45:T45"/>
    <mergeCell ref="U45:W45"/>
    <mergeCell ref="B44:J44"/>
    <mergeCell ref="K44:N44"/>
    <mergeCell ref="O44:Q44"/>
    <mergeCell ref="R44:T44"/>
    <mergeCell ref="U42:W42"/>
    <mergeCell ref="B43:J43"/>
    <mergeCell ref="K43:N43"/>
    <mergeCell ref="O43:Q43"/>
    <mergeCell ref="R43:T43"/>
    <mergeCell ref="U43:W43"/>
    <mergeCell ref="B42:J42"/>
    <mergeCell ref="K42:N42"/>
    <mergeCell ref="O42:Q42"/>
    <mergeCell ref="R42:T42"/>
    <mergeCell ref="U37:W37"/>
    <mergeCell ref="B41:J41"/>
    <mergeCell ref="K41:N41"/>
    <mergeCell ref="O41:Q41"/>
    <mergeCell ref="R41:T41"/>
    <mergeCell ref="U41:W41"/>
    <mergeCell ref="R39:T39"/>
    <mergeCell ref="U39:W39"/>
    <mergeCell ref="B40:J40"/>
    <mergeCell ref="K40:N40"/>
    <mergeCell ref="B37:J37"/>
    <mergeCell ref="K37:N37"/>
    <mergeCell ref="O37:Q37"/>
    <mergeCell ref="R37:T37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R29:T29"/>
    <mergeCell ref="U29:W29"/>
    <mergeCell ref="B30:J30"/>
    <mergeCell ref="K30:N30"/>
    <mergeCell ref="O30:Q30"/>
    <mergeCell ref="R30:T30"/>
    <mergeCell ref="U30:W30"/>
    <mergeCell ref="B29:J29"/>
    <mergeCell ref="K29:N29"/>
    <mergeCell ref="O29:Q29"/>
    <mergeCell ref="U27:W27"/>
    <mergeCell ref="B28:J28"/>
    <mergeCell ref="K28:N28"/>
    <mergeCell ref="O28:Q28"/>
    <mergeCell ref="R28:T28"/>
    <mergeCell ref="U28:W28"/>
    <mergeCell ref="B27:J27"/>
    <mergeCell ref="K27:N27"/>
    <mergeCell ref="O27:Q27"/>
    <mergeCell ref="R27:T27"/>
    <mergeCell ref="A22:W22"/>
    <mergeCell ref="A24:A26"/>
    <mergeCell ref="B24:J26"/>
    <mergeCell ref="K24:N26"/>
    <mergeCell ref="O24:Q26"/>
    <mergeCell ref="R24:W24"/>
    <mergeCell ref="R25:T26"/>
    <mergeCell ref="U25:W26"/>
    <mergeCell ref="A17:W17"/>
    <mergeCell ref="A19:W19"/>
    <mergeCell ref="A20:W20"/>
    <mergeCell ref="A21:W21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  <mergeCell ref="A293:A294"/>
    <mergeCell ref="B293:E294"/>
    <mergeCell ref="F293:W293"/>
    <mergeCell ref="X293:Z294"/>
    <mergeCell ref="F294:G294"/>
    <mergeCell ref="H294:I294"/>
    <mergeCell ref="J294:K294"/>
    <mergeCell ref="L294:M294"/>
    <mergeCell ref="N294:O294"/>
    <mergeCell ref="P294:Q294"/>
    <mergeCell ref="R294:S294"/>
    <mergeCell ref="T294:U294"/>
    <mergeCell ref="V294:W294"/>
    <mergeCell ref="B295:E295"/>
    <mergeCell ref="F295:G295"/>
    <mergeCell ref="H295:I295"/>
    <mergeCell ref="J295:K295"/>
    <mergeCell ref="L295:M295"/>
    <mergeCell ref="N295:O295"/>
    <mergeCell ref="P295:Q295"/>
    <mergeCell ref="R295:S295"/>
    <mergeCell ref="T295:U295"/>
    <mergeCell ref="V295:W295"/>
    <mergeCell ref="X295:Z295"/>
    <mergeCell ref="B296:E296"/>
    <mergeCell ref="F296:G296"/>
    <mergeCell ref="H296:I296"/>
    <mergeCell ref="J296:K296"/>
    <mergeCell ref="T296:U296"/>
    <mergeCell ref="V296:W296"/>
    <mergeCell ref="X296:Z296"/>
    <mergeCell ref="A288:Y288"/>
    <mergeCell ref="A289:Y289"/>
    <mergeCell ref="A290:Y290"/>
    <mergeCell ref="L296:M296"/>
    <mergeCell ref="N296:O296"/>
    <mergeCell ref="P296:Q296"/>
    <mergeCell ref="R296:S296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Вершинская Анна Вячеславовна</cp:lastModifiedBy>
  <cp:lastPrinted>2005-12-10T06:42:09Z</cp:lastPrinted>
  <dcterms:created xsi:type="dcterms:W3CDTF">2005-06-28T08:11:23Z</dcterms:created>
  <dcterms:modified xsi:type="dcterms:W3CDTF">2005-12-10T06:42:11Z</dcterms:modified>
  <cp:category/>
  <cp:version/>
  <cp:contentType/>
  <cp:contentStatus/>
</cp:coreProperties>
</file>