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52" activeTab="0"/>
  </bookViews>
  <sheets>
    <sheet name="Сейсморазведка" sheetId="1" r:id="rId1"/>
  </sheets>
  <definedNames/>
  <calcPr fullCalcOnLoad="1"/>
</workbook>
</file>

<file path=xl/sharedStrings.xml><?xml version="1.0" encoding="utf-8"?>
<sst xmlns="http://schemas.openxmlformats.org/spreadsheetml/2006/main" count="561" uniqueCount="325">
  <si>
    <t>Топорище</t>
  </si>
  <si>
    <t>куб.м</t>
  </si>
  <si>
    <t>Лента изоляционная</t>
  </si>
  <si>
    <t>Ключ гаечный разводной</t>
  </si>
  <si>
    <t>Отвертки разные</t>
  </si>
  <si>
    <t>Пила поперечная</t>
  </si>
  <si>
    <t>Бородки кузнечные</t>
  </si>
  <si>
    <t>Пассатижи</t>
  </si>
  <si>
    <t>кв.м</t>
  </si>
  <si>
    <t>Бензин А-76</t>
  </si>
  <si>
    <t>Плашки слесарные</t>
  </si>
  <si>
    <t>км</t>
  </si>
  <si>
    <t>Тара из полимерного материала</t>
  </si>
  <si>
    <t>Радиостанция "Лен"</t>
  </si>
  <si>
    <t>Бензоагрегат</t>
  </si>
  <si>
    <t>Генератор низкой частоты</t>
  </si>
  <si>
    <t>Устройство зарядное</t>
  </si>
  <si>
    <t>Машина электронно-вычислительная</t>
  </si>
  <si>
    <t>Машина смоточная</t>
  </si>
  <si>
    <t>Осциллограф</t>
  </si>
  <si>
    <t>Паратка 20-ти местная</t>
  </si>
  <si>
    <t>Погружатель</t>
  </si>
  <si>
    <t>Станция взрывного пункта</t>
  </si>
  <si>
    <t>Сейсмостанция 48-канальная</t>
  </si>
  <si>
    <t>Вакуум-цистерна</t>
  </si>
  <si>
    <t>единичной сметной расценки  на проведение сейсморазведочных работ</t>
  </si>
  <si>
    <t>(1 физ. наблюдение , руб.)</t>
  </si>
  <si>
    <t xml:space="preserve">Норма выработки, физ. набл./смену - </t>
  </si>
  <si>
    <t xml:space="preserve">МОГТ с одной 48-канальной сейсмостанцией "Прогресс-2" </t>
  </si>
  <si>
    <t>(с учетом коэффициента)</t>
  </si>
  <si>
    <t>Пример расчета единичной сметной расценки по ССН 3.1</t>
  </si>
  <si>
    <t>на проведение сейсморазведочных работ</t>
  </si>
  <si>
    <t>Техник 1 категории (оператор)</t>
  </si>
  <si>
    <t>Техник 2 категории (вычислитель)</t>
  </si>
  <si>
    <t>Инженер 2 категории  (вычислитель)</t>
  </si>
  <si>
    <t>Геофизик 1 категории (интерпретатор)</t>
  </si>
  <si>
    <t>Инженер (ответственный руководитель взрывных работ)</t>
  </si>
  <si>
    <t>Начальник отряда (оператор)</t>
  </si>
  <si>
    <t>Наладчик геофизической аппаратуры 6 разряда</t>
  </si>
  <si>
    <t>Рабочий (взрывного пункта) 3 разряда</t>
  </si>
  <si>
    <t>Рабочий (сейсмостанции) 3 разряда</t>
  </si>
  <si>
    <t>Рабочий (сейсмостанции) 2 разряда</t>
  </si>
  <si>
    <t>Рабочий (взрывного пункта) 4 разряда</t>
  </si>
  <si>
    <t>На 1 физ. наблюдение</t>
  </si>
  <si>
    <t>Провод для взрывных работ ГСП-1х0,5; ВМВ х 0,75</t>
  </si>
  <si>
    <t>Тонер</t>
  </si>
  <si>
    <t>Бумага электростатическая ПД-70-12</t>
  </si>
  <si>
    <t xml:space="preserve">Фреон </t>
  </si>
  <si>
    <t>г</t>
  </si>
  <si>
    <t>На 1 месяц работы</t>
  </si>
  <si>
    <t>Вода дистиллированная</t>
  </si>
  <si>
    <t>Диоды разные</t>
  </si>
  <si>
    <t>Асбест шнуровой</t>
  </si>
  <si>
    <t>Ацетон технический</t>
  </si>
  <si>
    <t>Вазелин технический</t>
  </si>
  <si>
    <t>Ветошь обтирочная</t>
  </si>
  <si>
    <t>Вилка штепсельная</t>
  </si>
  <si>
    <t>Мешковина суровая</t>
  </si>
  <si>
    <t>Переключатель программный ПП-10-НВ</t>
  </si>
  <si>
    <t>Войлок технический</t>
  </si>
  <si>
    <t>Бумага писчая №2</t>
  </si>
  <si>
    <t>Кислота серная аккумуляторная марка Б</t>
  </si>
  <si>
    <t>Сатин красный</t>
  </si>
  <si>
    <t>Канифоль сосновая марки "В"</t>
  </si>
  <si>
    <t>Всего на 1 физ. наблюдение</t>
  </si>
  <si>
    <t>Резина сырая</t>
  </si>
  <si>
    <t>батарея сухая</t>
  </si>
  <si>
    <t>Индикаторы цифровые</t>
  </si>
  <si>
    <t>Автол для зарядного агрегата</t>
  </si>
  <si>
    <t>Асбест шнуровой Д=1-1,5 мм</t>
  </si>
  <si>
    <t>Бланки разные, рапорты</t>
  </si>
  <si>
    <t>Бумага наждачная БМ-240</t>
  </si>
  <si>
    <t>Газ сжиженный (топливный)</t>
  </si>
  <si>
    <t>Доски обрезные длиной 2-6,5 м</t>
  </si>
  <si>
    <t>Карандаши разные</t>
  </si>
  <si>
    <t>Кислота соляная техническая Б</t>
  </si>
  <si>
    <t>Кнопка малогабаритная КТ-1</t>
  </si>
  <si>
    <t>Кнопки</t>
  </si>
  <si>
    <t>Краска штепсельная</t>
  </si>
  <si>
    <t>Лампа накаливая автомобильная</t>
  </si>
  <si>
    <t>Микротумблер МТ-1</t>
  </si>
  <si>
    <t>Микросхемы К155ЛА2</t>
  </si>
  <si>
    <t>Микросхемы К155ЛА3</t>
  </si>
  <si>
    <t>Микросхемы К155ЛА4</t>
  </si>
  <si>
    <t>Микросхемы К155ЛА6</t>
  </si>
  <si>
    <t>Микросхемы К155ЛА7</t>
  </si>
  <si>
    <t>Микросхемы К155ЛА8</t>
  </si>
  <si>
    <t>Микросхемы К155ТВ1</t>
  </si>
  <si>
    <t>Микросхемы К155ТМ2</t>
  </si>
  <si>
    <t>Микросхемы К155ТМ3</t>
  </si>
  <si>
    <t>Микросхемы К155ТМ5</t>
  </si>
  <si>
    <t>Микросхемы К155ТМ7</t>
  </si>
  <si>
    <t>Микросхемы К140УД1Б</t>
  </si>
  <si>
    <t>Микросхемы К155ИЕ2</t>
  </si>
  <si>
    <t>Микросхемы К155ИЕ5</t>
  </si>
  <si>
    <t>Микросхемы К155ЛР1</t>
  </si>
  <si>
    <t>Микросхемы К155ЛР4</t>
  </si>
  <si>
    <t>Микросхемы К155ЛН1</t>
  </si>
  <si>
    <t>Микросхемы К155ЛН2</t>
  </si>
  <si>
    <t>Микросхемы К155ЛИ2</t>
  </si>
  <si>
    <t>Микросхемы К155ИР1</t>
  </si>
  <si>
    <t>Микросхемы К155ИА2</t>
  </si>
  <si>
    <t>Микросхемы К155ИД4</t>
  </si>
  <si>
    <t>Микросхемы К565РУ2</t>
  </si>
  <si>
    <t>Микросхемы К507РУ2</t>
  </si>
  <si>
    <t>Нитки льняные</t>
  </si>
  <si>
    <t>Оргстекло (пластмасса)</t>
  </si>
  <si>
    <t>Перо чертежное</t>
  </si>
  <si>
    <t>Переключатель П2Т</t>
  </si>
  <si>
    <t>Переключатель П2Г-36</t>
  </si>
  <si>
    <t>Полотенце</t>
  </si>
  <si>
    <t>Припой ПОС-60</t>
  </si>
  <si>
    <t>Провод монтажный ПМВГ-0,5 кв. мм</t>
  </si>
  <si>
    <t>Проволока круглая (катанка)</t>
  </si>
  <si>
    <t>Реле РЭС 64А</t>
  </si>
  <si>
    <t>Триоды разные</t>
  </si>
  <si>
    <t>Угольник чертежный деревянный</t>
  </si>
  <si>
    <t>Фанера клеевая 6 мм</t>
  </si>
  <si>
    <t>Эбонит электротехнический</t>
  </si>
  <si>
    <t xml:space="preserve">Электролампа </t>
  </si>
  <si>
    <t>Эмаль для приборов</t>
  </si>
  <si>
    <t>Элемент сухой универсальный</t>
  </si>
  <si>
    <t>Конденсаторы разные</t>
  </si>
  <si>
    <t>Лес для кольев</t>
  </si>
  <si>
    <t>Полотна ножовочные</t>
  </si>
  <si>
    <t>Пластилин</t>
  </si>
  <si>
    <t>кор.</t>
  </si>
  <si>
    <t>при проведении сейсморазведочных работ</t>
  </si>
  <si>
    <t xml:space="preserve">Молоток слесарный </t>
  </si>
  <si>
    <t>Фонарь электрический карманный бытовой</t>
  </si>
  <si>
    <t>Ящик вбючный</t>
  </si>
  <si>
    <t>Анемометр Русса</t>
  </si>
  <si>
    <t>Бак Эмалированный</t>
  </si>
  <si>
    <t>Нож монерский</t>
  </si>
  <si>
    <t>Метр стальной металлический</t>
  </si>
  <si>
    <t>Термос 12 л</t>
  </si>
  <si>
    <t xml:space="preserve">Точило настольное электрическое </t>
  </si>
  <si>
    <t>Стул походный</t>
  </si>
  <si>
    <t>Ножовка подереву</t>
  </si>
  <si>
    <t>Стамеска</t>
  </si>
  <si>
    <t>Рубанок</t>
  </si>
  <si>
    <t>Фляга (37л)</t>
  </si>
  <si>
    <t>Надфили разные</t>
  </si>
  <si>
    <t>Ножницы по металлу</t>
  </si>
  <si>
    <t>Кувалда 4 кг</t>
  </si>
  <si>
    <t>Амперметр (переносной)</t>
  </si>
  <si>
    <t>Баллон для сжиженного газа</t>
  </si>
  <si>
    <t>Бак оцинкованный с краном</t>
  </si>
  <si>
    <t xml:space="preserve">Бочка стальная </t>
  </si>
  <si>
    <t>Вентилятор бытовой</t>
  </si>
  <si>
    <t xml:space="preserve">Весы технические </t>
  </si>
  <si>
    <t>Кисть малярная</t>
  </si>
  <si>
    <t>Клещи слесарные</t>
  </si>
  <si>
    <t>Ключ гаечный двусторонний</t>
  </si>
  <si>
    <t>Коврик резиновый</t>
  </si>
  <si>
    <t>Колодки 26-контактные</t>
  </si>
  <si>
    <t>Колодки 52-контактные</t>
  </si>
  <si>
    <t>Круг наждчный</t>
  </si>
  <si>
    <t>Кусачки (острогубцы)</t>
  </si>
  <si>
    <t>Лом стальной</t>
  </si>
  <si>
    <t>Машинка для заточки карандашей</t>
  </si>
  <si>
    <t>Метчики слесарные</t>
  </si>
  <si>
    <t>Подушка штемпельная</t>
  </si>
  <si>
    <t>Пломбир</t>
  </si>
  <si>
    <t>Перчатки диэлектрические</t>
  </si>
  <si>
    <t>Плита газовая</t>
  </si>
  <si>
    <t>Примус</t>
  </si>
  <si>
    <t>Ракетница</t>
  </si>
  <si>
    <t>Рейсшина деревянная</t>
  </si>
  <si>
    <t>Сверла разные</t>
  </si>
  <si>
    <t>Светильник переносной</t>
  </si>
  <si>
    <t>Станок для ножовочного полотна</t>
  </si>
  <si>
    <t>Тиски настольные большие</t>
  </si>
  <si>
    <t>Тиски настольные малые</t>
  </si>
  <si>
    <t>Термос 36 л</t>
  </si>
  <si>
    <t>Штамп сейсмический</t>
  </si>
  <si>
    <t>Батареи аккумуляторные</t>
  </si>
  <si>
    <t>Провод для группирования сейсмоприемников</t>
  </si>
  <si>
    <t>Сейсмоприемники для группирования</t>
  </si>
  <si>
    <t>Провод для связи</t>
  </si>
  <si>
    <t>Кабель для сейсмокос КСПВ-27</t>
  </si>
  <si>
    <t>Кабель для сейсмокос КСПВ-74</t>
  </si>
  <si>
    <t>Услуги</t>
  </si>
  <si>
    <r>
      <t>Основная заработная плата:</t>
    </r>
    <r>
      <rPr>
        <sz val="10"/>
        <rFont val="Arial Cyr"/>
        <family val="0"/>
      </rPr>
      <t xml:space="preserve">                 Начальник  партии</t>
    </r>
  </si>
  <si>
    <t>Геофизик 2 категории (интерпретатор)</t>
  </si>
  <si>
    <t>Краска масляная</t>
  </si>
  <si>
    <t>Лента изоляционная двухсторонняя</t>
  </si>
  <si>
    <t>Блокноты разные</t>
  </si>
  <si>
    <t>Рукоятки для лопат</t>
  </si>
  <si>
    <t>Бязь хлопчатобумажная</t>
  </si>
  <si>
    <t>Клеенка столовая</t>
  </si>
  <si>
    <t>Спирт этиловый ректификат</t>
  </si>
  <si>
    <t>Ножницы канцелярские</t>
  </si>
  <si>
    <t xml:space="preserve">Готовальня </t>
  </si>
  <si>
    <t>Дырокол конторский</t>
  </si>
  <si>
    <t>Лампа паяльная</t>
  </si>
  <si>
    <t>Ящик металлический (сейф)</t>
  </si>
  <si>
    <t>Брезент защитный</t>
  </si>
  <si>
    <t>Транспортир геодезический</t>
  </si>
  <si>
    <t>Основных расходов по статье услуги</t>
  </si>
  <si>
    <t>(на 1 год, руб)</t>
  </si>
  <si>
    <t>Суммарная стоимость основных средств</t>
  </si>
  <si>
    <t>Суммарная стоимость малоценных предметов</t>
  </si>
  <si>
    <t>Коэффициент на проведение тех. обслуживания</t>
  </si>
  <si>
    <t>Техническое обслуживание и текущие ремонты, в год</t>
  </si>
  <si>
    <t>Коэффициент на проведение капитального ремонта</t>
  </si>
  <si>
    <t>Проведение капитального ремонта оборудования</t>
  </si>
  <si>
    <t>Ведущий геофизик</t>
  </si>
  <si>
    <t>Шпагат технический</t>
  </si>
  <si>
    <t>Тубус для карт</t>
  </si>
  <si>
    <t xml:space="preserve">Основных расходов по статье "Амортизация" </t>
  </si>
  <si>
    <t>Наименование основных производственных фондов</t>
  </si>
  <si>
    <t>Годо-вая нор-ма аморти-зации</t>
  </si>
  <si>
    <t>Палатка 4-х местная</t>
  </si>
  <si>
    <t>по нормам амортиза-ции</t>
  </si>
  <si>
    <t>Палатка 6-ти местная</t>
  </si>
  <si>
    <t>Нормообразующие факторы</t>
  </si>
  <si>
    <t>Заработная плата</t>
  </si>
  <si>
    <t>Материалы</t>
  </si>
  <si>
    <t>Износ</t>
  </si>
  <si>
    <t>Итого основных расходов</t>
  </si>
  <si>
    <t>Накладные расходы</t>
  </si>
  <si>
    <t>Плановые накопления</t>
  </si>
  <si>
    <t>Статья расхода</t>
  </si>
  <si>
    <t>РАСЧЕТ</t>
  </si>
  <si>
    <t>Количество смен в месяце</t>
  </si>
  <si>
    <t>Тетрадь общая</t>
  </si>
  <si>
    <t>Отчисления на обязательное медицинское страхование, %</t>
  </si>
  <si>
    <t>Гвозди разные</t>
  </si>
  <si>
    <t>Штангенциркуль</t>
  </si>
  <si>
    <t>Рулетка стальная 20 м</t>
  </si>
  <si>
    <t>Скоросшиватель</t>
  </si>
  <si>
    <t>Скрепки канцелярские</t>
  </si>
  <si>
    <t>Веревка хозяйственная</t>
  </si>
  <si>
    <t>кор</t>
  </si>
  <si>
    <t xml:space="preserve">Бумага чертежная </t>
  </si>
  <si>
    <t>Стол походный</t>
  </si>
  <si>
    <t>Линейка масштабная ЛМ</t>
  </si>
  <si>
    <t>Шурупы разные</t>
  </si>
  <si>
    <t>Показатели затрат, принятые для определения сметной стоимости измерителя, на который установлены трудовые нормы</t>
  </si>
  <si>
    <t>Наименование показателя</t>
  </si>
  <si>
    <t>Значение</t>
  </si>
  <si>
    <t>Коэффициент к заработной плате</t>
  </si>
  <si>
    <t>Дополнительная заработная плата</t>
  </si>
  <si>
    <t>Дополнительная заработная плата, %</t>
  </si>
  <si>
    <t>Отчисления на социальное страхование, %</t>
  </si>
  <si>
    <t>Коэффициенты, учитывающие транспортно-заготовительные расходы:</t>
  </si>
  <si>
    <t xml:space="preserve">       к материальным затратам</t>
  </si>
  <si>
    <t xml:space="preserve">       к амортизации</t>
  </si>
  <si>
    <t>Накладные расходы, %</t>
  </si>
  <si>
    <t>Плановые накопления, %</t>
  </si>
  <si>
    <t xml:space="preserve">РАСЧЕТ </t>
  </si>
  <si>
    <t xml:space="preserve">Основных расходов по статье "Заработная плата" </t>
  </si>
  <si>
    <t>№</t>
  </si>
  <si>
    <t>по нормам</t>
  </si>
  <si>
    <t xml:space="preserve">с учетом коэффи-             циента </t>
  </si>
  <si>
    <t>Стоимость</t>
  </si>
  <si>
    <t>Дневная ставка, руб.</t>
  </si>
  <si>
    <t>Затраты труда, чел.-смена</t>
  </si>
  <si>
    <t>Наименование расходов</t>
  </si>
  <si>
    <t>Геолог 1 категории</t>
  </si>
  <si>
    <t>Итого</t>
  </si>
  <si>
    <t>Всего</t>
  </si>
  <si>
    <t>Отчисления на социальное страхование</t>
  </si>
  <si>
    <t>Всего по расчету</t>
  </si>
  <si>
    <t>-</t>
  </si>
  <si>
    <t>Итого ИТР</t>
  </si>
  <si>
    <t>Итого рабочих</t>
  </si>
  <si>
    <t xml:space="preserve">Основных расходов по статье "Материалы" </t>
  </si>
  <si>
    <t>по нормам расхода</t>
  </si>
  <si>
    <t>с учетом коэффи-циента</t>
  </si>
  <si>
    <t>Цена</t>
  </si>
  <si>
    <t>Норма расхо-да</t>
  </si>
  <si>
    <t>Едини-ца</t>
  </si>
  <si>
    <t>Наименование материалов</t>
  </si>
  <si>
    <t>шт</t>
  </si>
  <si>
    <t>коробка</t>
  </si>
  <si>
    <t>Ручка чертежная</t>
  </si>
  <si>
    <t>Тушь разная</t>
  </si>
  <si>
    <t>Резинка канцелярская</t>
  </si>
  <si>
    <t>флакон</t>
  </si>
  <si>
    <t>Линейка чертежная</t>
  </si>
  <si>
    <t>Бумага оберточная</t>
  </si>
  <si>
    <t>Марля</t>
  </si>
  <si>
    <t>кг</t>
  </si>
  <si>
    <t>м</t>
  </si>
  <si>
    <t>компл</t>
  </si>
  <si>
    <t>Клей конторский силикатный</t>
  </si>
  <si>
    <t>Книжка записная (конторская)</t>
  </si>
  <si>
    <t>Кнопки канцелярские</t>
  </si>
  <si>
    <t>лист</t>
  </si>
  <si>
    <t xml:space="preserve">л </t>
  </si>
  <si>
    <t xml:space="preserve">Основных расходов по статье "Износ" </t>
  </si>
  <si>
    <t>Коли-чество единиц</t>
  </si>
  <si>
    <t>Замок висячий</t>
  </si>
  <si>
    <t>Зубило слесарное</t>
  </si>
  <si>
    <t>Лопата штыковая</t>
  </si>
  <si>
    <t>Бинокль полевой</t>
  </si>
  <si>
    <t>Доска чертежная</t>
  </si>
  <si>
    <t>Бумага масштабно-координатная (миллиметровка)</t>
  </si>
  <si>
    <t>(на 1 год, руб.)</t>
  </si>
  <si>
    <t>Ведро оцинкованное</t>
  </si>
  <si>
    <t>Ведро эмалированное</t>
  </si>
  <si>
    <t>Топор плотничий</t>
  </si>
  <si>
    <t>Сумка полевая</t>
  </si>
  <si>
    <t>Мешок спальный</t>
  </si>
  <si>
    <t>пара</t>
  </si>
  <si>
    <t>Журнал полевой</t>
  </si>
  <si>
    <t>Клей резиновый</t>
  </si>
  <si>
    <t>Мыло хозяйственное</t>
  </si>
  <si>
    <t>рулон</t>
  </si>
  <si>
    <t>Бумага чертежная (прозрачная) калька</t>
  </si>
  <si>
    <t>(на 1 месяц работы производственной группы, руб.)</t>
  </si>
  <si>
    <t>Напильники разные</t>
  </si>
  <si>
    <t>Дрель ручная</t>
  </si>
  <si>
    <t>Круглогубцы</t>
  </si>
  <si>
    <t>Пинцет</t>
  </si>
  <si>
    <t>Паяльник электрический бытовой</t>
  </si>
  <si>
    <t>Ключ торцевой</t>
  </si>
  <si>
    <t>Годо-вая норма износа, %</t>
  </si>
  <si>
    <t>Мешки бумажные "Крафт"</t>
  </si>
  <si>
    <t>(на 1 смену, руб.)</t>
  </si>
  <si>
    <t>Коэффи-циент на резерв обо-рудования</t>
  </si>
  <si>
    <t>Амортизация</t>
  </si>
  <si>
    <t>Производственный транспорт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</si>
</sst>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0000000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#,##0.000"/>
    <numFmt numFmtId="175" formatCode="#\ ##0.00"/>
    <numFmt numFmtId="176" formatCode="0.00#"/>
    <numFmt numFmtId="177" formatCode="#\ ##0.000"/>
    <numFmt numFmtId="178" formatCode="0.0##%"/>
    <numFmt numFmtId="179" formatCode="0.0#%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1" fontId="0" fillId="0" borderId="2" xfId="0" applyNumberFormat="1" applyBorder="1" applyAlignment="1">
      <alignment horizontal="center" vertical="center" wrapText="1"/>
    </xf>
    <xf numFmtId="171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 wrapText="1"/>
    </xf>
    <xf numFmtId="171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1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center" wrapText="1"/>
    </xf>
    <xf numFmtId="1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24"/>
  <sheetViews>
    <sheetView tabSelected="1" workbookViewId="0" topLeftCell="A35">
      <selection activeCell="R275" sqref="R275:T275"/>
    </sheetView>
  </sheetViews>
  <sheetFormatPr defaultColWidth="9.00390625" defaultRowHeight="12.75"/>
  <cols>
    <col min="1" max="10" width="3.75390625" style="0" customWidth="1"/>
    <col min="11" max="11" width="4.375" style="0" customWidth="1"/>
    <col min="12" max="23" width="3.75390625" style="0" customWidth="1"/>
    <col min="24" max="24" width="8.25390625" style="0" hidden="1" customWidth="1"/>
    <col min="25" max="25" width="3.75390625" style="0" customWidth="1"/>
    <col min="26" max="26" width="5.00390625" style="0" customWidth="1"/>
    <col min="27" max="16384" width="3.75390625" style="0" customWidth="1"/>
  </cols>
  <sheetData>
    <row r="1" spans="1:23" ht="15.75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24.75" customHeight="1">
      <c r="A3" s="54" t="s">
        <v>239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2.75">
      <c r="A5" s="56" t="s">
        <v>240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 t="s">
        <v>241</v>
      </c>
      <c r="T5" s="56"/>
      <c r="U5" s="56"/>
      <c r="V5" s="56"/>
      <c r="W5" s="56"/>
    </row>
    <row r="6" spans="1:23" ht="12.75">
      <c r="A6" s="11" t="s">
        <v>242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  <c r="S6" s="22">
        <v>1.15</v>
      </c>
      <c r="T6" s="22"/>
      <c r="U6" s="22"/>
      <c r="V6" s="22"/>
      <c r="W6" s="22"/>
    </row>
    <row r="7" spans="1:23" ht="12.75">
      <c r="A7" s="43" t="s">
        <v>244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4">
        <v>0.079</v>
      </c>
      <c r="T7" s="44"/>
      <c r="U7" s="44"/>
      <c r="V7" s="44"/>
      <c r="W7" s="44"/>
    </row>
    <row r="8" spans="1:23" ht="12.75">
      <c r="A8" s="43" t="s">
        <v>245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>
        <v>0.37</v>
      </c>
      <c r="T8" s="44"/>
      <c r="U8" s="44"/>
      <c r="V8" s="44"/>
      <c r="W8" s="44"/>
    </row>
    <row r="9" spans="1:23" ht="12.75">
      <c r="A9" s="43" t="s">
        <v>227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4">
        <v>0</v>
      </c>
      <c r="T9" s="44"/>
      <c r="U9" s="44"/>
      <c r="V9" s="44"/>
      <c r="W9" s="44"/>
    </row>
    <row r="10" spans="1:23" ht="12.75">
      <c r="A10" s="43" t="s">
        <v>246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23"/>
      <c r="T10" s="23"/>
      <c r="U10" s="23"/>
      <c r="V10" s="23"/>
      <c r="W10" s="23"/>
    </row>
    <row r="11" spans="1:23" ht="12.75">
      <c r="A11" s="43" t="s">
        <v>247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22">
        <v>1.25</v>
      </c>
      <c r="T11" s="22"/>
      <c r="U11" s="22"/>
      <c r="V11" s="22"/>
      <c r="W11" s="22"/>
    </row>
    <row r="12" spans="1:23" ht="12.75">
      <c r="A12" s="43" t="s">
        <v>248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22">
        <v>1.15</v>
      </c>
      <c r="T12" s="22"/>
      <c r="U12" s="22"/>
      <c r="V12" s="22"/>
      <c r="W12" s="22"/>
    </row>
    <row r="13" spans="1:23" ht="12.75">
      <c r="A13" s="43" t="s">
        <v>249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4">
        <v>0.25</v>
      </c>
      <c r="T13" s="44"/>
      <c r="U13" s="44"/>
      <c r="V13" s="44"/>
      <c r="W13" s="44"/>
    </row>
    <row r="14" spans="1:23" ht="12.75">
      <c r="A14" s="43" t="s">
        <v>250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4">
        <v>0.14</v>
      </c>
      <c r="T14" s="44"/>
      <c r="U14" s="44"/>
      <c r="V14" s="44"/>
      <c r="W14" s="44"/>
    </row>
    <row r="15" spans="1:23" ht="12.75">
      <c r="A15" s="43" t="s">
        <v>225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23">
        <v>25.4</v>
      </c>
      <c r="T15" s="23"/>
      <c r="U15" s="23"/>
      <c r="V15" s="23"/>
      <c r="W15" s="23"/>
    </row>
    <row r="16" spans="1:23" ht="12.75">
      <c r="A16" s="54" t="s">
        <v>251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1:23" ht="12.75">
      <c r="A17" s="54" t="s">
        <v>252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</row>
    <row r="18" spans="1:23" ht="12.75">
      <c r="A18" s="54" t="s">
        <v>31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spans="1:23" ht="12.75">
      <c r="A19" s="54" t="s">
        <v>321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</row>
    <row r="20" spans="1:23" ht="12.75">
      <c r="A20" s="74" t="s">
        <v>253</v>
      </c>
      <c r="B20" s="35" t="s">
        <v>259</v>
      </c>
      <c r="C20" s="36"/>
      <c r="D20" s="36"/>
      <c r="E20" s="36"/>
      <c r="F20" s="36"/>
      <c r="G20" s="36"/>
      <c r="H20" s="36"/>
      <c r="I20" s="36"/>
      <c r="J20" s="37"/>
      <c r="K20" s="35" t="s">
        <v>258</v>
      </c>
      <c r="L20" s="36"/>
      <c r="M20" s="36"/>
      <c r="N20" s="37"/>
      <c r="O20" s="35" t="s">
        <v>257</v>
      </c>
      <c r="P20" s="36"/>
      <c r="Q20" s="37"/>
      <c r="R20" s="32" t="s">
        <v>256</v>
      </c>
      <c r="S20" s="33"/>
      <c r="T20" s="33"/>
      <c r="U20" s="33"/>
      <c r="V20" s="33"/>
      <c r="W20" s="34"/>
    </row>
    <row r="21" spans="1:23" ht="12.75">
      <c r="A21" s="75"/>
      <c r="B21" s="77"/>
      <c r="C21" s="78"/>
      <c r="D21" s="78"/>
      <c r="E21" s="78"/>
      <c r="F21" s="78"/>
      <c r="G21" s="78"/>
      <c r="H21" s="78"/>
      <c r="I21" s="78"/>
      <c r="J21" s="79"/>
      <c r="K21" s="77"/>
      <c r="L21" s="78"/>
      <c r="M21" s="78"/>
      <c r="N21" s="79"/>
      <c r="O21" s="77"/>
      <c r="P21" s="78"/>
      <c r="Q21" s="79"/>
      <c r="R21" s="35" t="s">
        <v>254</v>
      </c>
      <c r="S21" s="36"/>
      <c r="T21" s="37"/>
      <c r="U21" s="35" t="s">
        <v>255</v>
      </c>
      <c r="V21" s="36"/>
      <c r="W21" s="37"/>
    </row>
    <row r="22" spans="1:23" ht="26.25" customHeight="1">
      <c r="A22" s="76"/>
      <c r="B22" s="38"/>
      <c r="C22" s="39"/>
      <c r="D22" s="39"/>
      <c r="E22" s="39"/>
      <c r="F22" s="39"/>
      <c r="G22" s="39"/>
      <c r="H22" s="39"/>
      <c r="I22" s="39"/>
      <c r="J22" s="40"/>
      <c r="K22" s="38"/>
      <c r="L22" s="39"/>
      <c r="M22" s="39"/>
      <c r="N22" s="40"/>
      <c r="O22" s="38"/>
      <c r="P22" s="39"/>
      <c r="Q22" s="40"/>
      <c r="R22" s="38"/>
      <c r="S22" s="39"/>
      <c r="T22" s="40"/>
      <c r="U22" s="38"/>
      <c r="V22" s="39"/>
      <c r="W22" s="40"/>
    </row>
    <row r="23" spans="1:23" ht="12.75">
      <c r="A23" s="4">
        <v>1</v>
      </c>
      <c r="B23" s="29">
        <v>2</v>
      </c>
      <c r="C23" s="29"/>
      <c r="D23" s="29"/>
      <c r="E23" s="29"/>
      <c r="F23" s="29"/>
      <c r="G23" s="29"/>
      <c r="H23" s="29"/>
      <c r="I23" s="29"/>
      <c r="J23" s="29"/>
      <c r="K23" s="29">
        <v>3</v>
      </c>
      <c r="L23" s="29"/>
      <c r="M23" s="29"/>
      <c r="N23" s="29"/>
      <c r="O23" s="29">
        <v>4</v>
      </c>
      <c r="P23" s="29"/>
      <c r="Q23" s="29"/>
      <c r="R23" s="29">
        <v>5</v>
      </c>
      <c r="S23" s="29"/>
      <c r="T23" s="29"/>
      <c r="U23" s="29">
        <v>6</v>
      </c>
      <c r="V23" s="29"/>
      <c r="W23" s="29"/>
    </row>
    <row r="24" spans="1:23" ht="26.25" customHeight="1">
      <c r="A24" s="70">
        <v>1</v>
      </c>
      <c r="B24" s="73" t="s">
        <v>183</v>
      </c>
      <c r="C24" s="25"/>
      <c r="D24" s="25"/>
      <c r="E24" s="25"/>
      <c r="F24" s="25"/>
      <c r="G24" s="25"/>
      <c r="H24" s="25"/>
      <c r="I24" s="25"/>
      <c r="J24" s="26"/>
      <c r="K24" s="66">
        <v>1</v>
      </c>
      <c r="L24" s="66"/>
      <c r="M24" s="66"/>
      <c r="N24" s="66"/>
      <c r="O24" s="66">
        <f>37.53*6.65</f>
        <v>249.57450000000003</v>
      </c>
      <c r="P24" s="66"/>
      <c r="Q24" s="66"/>
      <c r="R24" s="66">
        <f>K24*O24</f>
        <v>249.57450000000003</v>
      </c>
      <c r="S24" s="66"/>
      <c r="T24" s="66"/>
      <c r="U24" s="66">
        <f>R24*$S$6</f>
        <v>287.010675</v>
      </c>
      <c r="V24" s="66"/>
      <c r="W24" s="66"/>
    </row>
    <row r="25" spans="1:23" ht="12.75">
      <c r="A25" s="71"/>
      <c r="B25" s="43" t="s">
        <v>32</v>
      </c>
      <c r="C25" s="43"/>
      <c r="D25" s="43"/>
      <c r="E25" s="43"/>
      <c r="F25" s="43"/>
      <c r="G25" s="43"/>
      <c r="H25" s="43"/>
      <c r="I25" s="43"/>
      <c r="J25" s="43"/>
      <c r="K25" s="22">
        <v>1</v>
      </c>
      <c r="L25" s="22"/>
      <c r="M25" s="22"/>
      <c r="N25" s="22"/>
      <c r="O25" s="22">
        <f>20.23*6.65</f>
        <v>134.5295</v>
      </c>
      <c r="P25" s="22"/>
      <c r="Q25" s="22"/>
      <c r="R25" s="66">
        <f aca="true" t="shared" si="0" ref="R25:R33">K25*O25</f>
        <v>134.5295</v>
      </c>
      <c r="S25" s="66"/>
      <c r="T25" s="66"/>
      <c r="U25" s="66">
        <f aca="true" t="shared" si="1" ref="U25:U33">R25*$S$6</f>
        <v>154.708925</v>
      </c>
      <c r="V25" s="66"/>
      <c r="W25" s="66"/>
    </row>
    <row r="26" spans="1:23" ht="12.75">
      <c r="A26" s="71"/>
      <c r="B26" s="43" t="s">
        <v>33</v>
      </c>
      <c r="C26" s="43"/>
      <c r="D26" s="43"/>
      <c r="E26" s="43"/>
      <c r="F26" s="43"/>
      <c r="G26" s="43"/>
      <c r="H26" s="43"/>
      <c r="I26" s="43"/>
      <c r="J26" s="43"/>
      <c r="K26" s="22">
        <v>2</v>
      </c>
      <c r="L26" s="22"/>
      <c r="M26" s="22"/>
      <c r="N26" s="22"/>
      <c r="O26" s="22">
        <f>20.23*6.65</f>
        <v>134.5295</v>
      </c>
      <c r="P26" s="22"/>
      <c r="Q26" s="22"/>
      <c r="R26" s="66">
        <f t="shared" si="0"/>
        <v>269.059</v>
      </c>
      <c r="S26" s="66"/>
      <c r="T26" s="66"/>
      <c r="U26" s="66">
        <f t="shared" si="1"/>
        <v>309.41785</v>
      </c>
      <c r="V26" s="66"/>
      <c r="W26" s="66"/>
    </row>
    <row r="27" spans="1:23" ht="12.75">
      <c r="A27" s="71"/>
      <c r="B27" s="43" t="s">
        <v>34</v>
      </c>
      <c r="C27" s="43"/>
      <c r="D27" s="43"/>
      <c r="E27" s="43"/>
      <c r="F27" s="43"/>
      <c r="G27" s="43"/>
      <c r="H27" s="43"/>
      <c r="I27" s="43"/>
      <c r="J27" s="43"/>
      <c r="K27" s="22">
        <v>0.5</v>
      </c>
      <c r="L27" s="22"/>
      <c r="M27" s="22"/>
      <c r="N27" s="22"/>
      <c r="O27" s="22">
        <f>22.91*6.65</f>
        <v>152.35150000000002</v>
      </c>
      <c r="P27" s="22"/>
      <c r="Q27" s="22"/>
      <c r="R27" s="66">
        <f t="shared" si="0"/>
        <v>76.17575000000001</v>
      </c>
      <c r="S27" s="66"/>
      <c r="T27" s="66"/>
      <c r="U27" s="66">
        <f t="shared" si="1"/>
        <v>87.6021125</v>
      </c>
      <c r="V27" s="66"/>
      <c r="W27" s="66"/>
    </row>
    <row r="28" spans="1:23" ht="12.75">
      <c r="A28" s="71"/>
      <c r="B28" s="43" t="s">
        <v>35</v>
      </c>
      <c r="C28" s="43"/>
      <c r="D28" s="43"/>
      <c r="E28" s="43"/>
      <c r="F28" s="43"/>
      <c r="G28" s="43"/>
      <c r="H28" s="43"/>
      <c r="I28" s="43"/>
      <c r="J28" s="43"/>
      <c r="K28" s="22">
        <v>1</v>
      </c>
      <c r="L28" s="22"/>
      <c r="M28" s="22"/>
      <c r="N28" s="22"/>
      <c r="O28" s="22">
        <f>25.94*6.65</f>
        <v>172.501</v>
      </c>
      <c r="P28" s="22"/>
      <c r="Q28" s="22"/>
      <c r="R28" s="66">
        <f t="shared" si="0"/>
        <v>172.501</v>
      </c>
      <c r="S28" s="66"/>
      <c r="T28" s="66"/>
      <c r="U28" s="66">
        <f t="shared" si="1"/>
        <v>198.37615</v>
      </c>
      <c r="V28" s="66"/>
      <c r="W28" s="66"/>
    </row>
    <row r="29" spans="1:23" ht="12.75">
      <c r="A29" s="71"/>
      <c r="B29" s="43" t="s">
        <v>184</v>
      </c>
      <c r="C29" s="43"/>
      <c r="D29" s="43"/>
      <c r="E29" s="43"/>
      <c r="F29" s="43"/>
      <c r="G29" s="43"/>
      <c r="H29" s="43"/>
      <c r="I29" s="43"/>
      <c r="J29" s="43"/>
      <c r="K29" s="22">
        <v>1</v>
      </c>
      <c r="L29" s="22"/>
      <c r="M29" s="22"/>
      <c r="N29" s="22"/>
      <c r="O29" s="22">
        <f>22.91*6.65</f>
        <v>152.35150000000002</v>
      </c>
      <c r="P29" s="22"/>
      <c r="Q29" s="22"/>
      <c r="R29" s="66">
        <f t="shared" si="0"/>
        <v>152.35150000000002</v>
      </c>
      <c r="S29" s="66"/>
      <c r="T29" s="66"/>
      <c r="U29" s="66">
        <f t="shared" si="1"/>
        <v>175.204225</v>
      </c>
      <c r="V29" s="66"/>
      <c r="W29" s="66"/>
    </row>
    <row r="30" spans="1:23" ht="26.25" customHeight="1">
      <c r="A30" s="71"/>
      <c r="B30" s="43" t="s">
        <v>36</v>
      </c>
      <c r="C30" s="43"/>
      <c r="D30" s="43"/>
      <c r="E30" s="43"/>
      <c r="F30" s="43"/>
      <c r="G30" s="43"/>
      <c r="H30" s="43"/>
      <c r="I30" s="43"/>
      <c r="J30" s="43"/>
      <c r="K30" s="22">
        <v>1</v>
      </c>
      <c r="L30" s="22"/>
      <c r="M30" s="22"/>
      <c r="N30" s="22"/>
      <c r="O30" s="22">
        <f>22.91*6.65</f>
        <v>152.35150000000002</v>
      </c>
      <c r="P30" s="22"/>
      <c r="Q30" s="22"/>
      <c r="R30" s="66">
        <f t="shared" si="0"/>
        <v>152.35150000000002</v>
      </c>
      <c r="S30" s="66"/>
      <c r="T30" s="66"/>
      <c r="U30" s="66">
        <f t="shared" si="1"/>
        <v>175.204225</v>
      </c>
      <c r="V30" s="66"/>
      <c r="W30" s="66"/>
    </row>
    <row r="31" spans="1:23" ht="12.75">
      <c r="A31" s="71"/>
      <c r="B31" s="43" t="s">
        <v>37</v>
      </c>
      <c r="C31" s="43"/>
      <c r="D31" s="43"/>
      <c r="E31" s="43"/>
      <c r="F31" s="43"/>
      <c r="G31" s="43"/>
      <c r="H31" s="43"/>
      <c r="I31" s="43"/>
      <c r="J31" s="43"/>
      <c r="K31" s="22">
        <v>1</v>
      </c>
      <c r="L31" s="22"/>
      <c r="M31" s="22"/>
      <c r="N31" s="22"/>
      <c r="O31" s="22">
        <f>29.35*6.65</f>
        <v>195.1775</v>
      </c>
      <c r="P31" s="22"/>
      <c r="Q31" s="22"/>
      <c r="R31" s="66">
        <f t="shared" si="0"/>
        <v>195.1775</v>
      </c>
      <c r="S31" s="66"/>
      <c r="T31" s="66"/>
      <c r="U31" s="66">
        <f t="shared" si="1"/>
        <v>224.454125</v>
      </c>
      <c r="V31" s="66"/>
      <c r="W31" s="66"/>
    </row>
    <row r="32" spans="1:23" ht="12.75">
      <c r="A32" s="71"/>
      <c r="B32" s="61" t="s">
        <v>207</v>
      </c>
      <c r="C32" s="61"/>
      <c r="D32" s="61"/>
      <c r="E32" s="61"/>
      <c r="F32" s="61"/>
      <c r="G32" s="61"/>
      <c r="H32" s="61"/>
      <c r="I32" s="61"/>
      <c r="J32" s="61"/>
      <c r="K32" s="62">
        <v>0.5</v>
      </c>
      <c r="L32" s="62"/>
      <c r="M32" s="62"/>
      <c r="N32" s="62"/>
      <c r="O32" s="62">
        <f>25.94*6.65</f>
        <v>172.501</v>
      </c>
      <c r="P32" s="62"/>
      <c r="Q32" s="62"/>
      <c r="R32" s="66">
        <f t="shared" si="0"/>
        <v>86.2505</v>
      </c>
      <c r="S32" s="66"/>
      <c r="T32" s="66"/>
      <c r="U32" s="66">
        <f t="shared" si="1"/>
        <v>99.188075</v>
      </c>
      <c r="V32" s="66"/>
      <c r="W32" s="66"/>
    </row>
    <row r="33" spans="1:23" ht="12.75">
      <c r="A33" s="71"/>
      <c r="B33" s="43" t="s">
        <v>260</v>
      </c>
      <c r="C33" s="43"/>
      <c r="D33" s="43"/>
      <c r="E33" s="43"/>
      <c r="F33" s="43"/>
      <c r="G33" s="43"/>
      <c r="H33" s="43"/>
      <c r="I33" s="43"/>
      <c r="J33" s="43"/>
      <c r="K33" s="22">
        <v>0.5</v>
      </c>
      <c r="L33" s="22"/>
      <c r="M33" s="22"/>
      <c r="N33" s="22"/>
      <c r="O33" s="22">
        <f>25.94*6.65</f>
        <v>172.501</v>
      </c>
      <c r="P33" s="22"/>
      <c r="Q33" s="22"/>
      <c r="R33" s="66">
        <f t="shared" si="0"/>
        <v>86.2505</v>
      </c>
      <c r="S33" s="66"/>
      <c r="T33" s="66"/>
      <c r="U33" s="66">
        <f t="shared" si="1"/>
        <v>99.188075</v>
      </c>
      <c r="V33" s="66"/>
      <c r="W33" s="66"/>
    </row>
    <row r="34" spans="1:23" ht="12.75">
      <c r="A34" s="71"/>
      <c r="B34" s="68" t="s">
        <v>266</v>
      </c>
      <c r="C34" s="68"/>
      <c r="D34" s="68"/>
      <c r="E34" s="68"/>
      <c r="F34" s="68"/>
      <c r="G34" s="68"/>
      <c r="H34" s="68"/>
      <c r="I34" s="68"/>
      <c r="J34" s="68"/>
      <c r="K34" s="69">
        <f>SUM(K24:N33)</f>
        <v>9.5</v>
      </c>
      <c r="L34" s="69"/>
      <c r="M34" s="69"/>
      <c r="N34" s="69"/>
      <c r="O34" s="69"/>
      <c r="P34" s="69"/>
      <c r="Q34" s="69"/>
      <c r="R34" s="67">
        <f>SUM(R24:T33)</f>
        <v>1574.2212500000003</v>
      </c>
      <c r="S34" s="67"/>
      <c r="T34" s="67"/>
      <c r="U34" s="67">
        <f>SUM(U24:W33)</f>
        <v>1810.3544375</v>
      </c>
      <c r="V34" s="67"/>
      <c r="W34" s="67"/>
    </row>
    <row r="35" spans="1:23" ht="27.75" customHeight="1">
      <c r="A35" s="71"/>
      <c r="B35" s="43" t="s">
        <v>38</v>
      </c>
      <c r="C35" s="43"/>
      <c r="D35" s="43"/>
      <c r="E35" s="43"/>
      <c r="F35" s="43"/>
      <c r="G35" s="43"/>
      <c r="H35" s="43"/>
      <c r="I35" s="43"/>
      <c r="J35" s="43"/>
      <c r="K35" s="22">
        <v>1</v>
      </c>
      <c r="L35" s="22"/>
      <c r="M35" s="22"/>
      <c r="N35" s="22"/>
      <c r="O35" s="22">
        <f>17.61*6.65</f>
        <v>117.1065</v>
      </c>
      <c r="P35" s="22"/>
      <c r="Q35" s="22"/>
      <c r="R35" s="66">
        <f>K35*O35</f>
        <v>117.1065</v>
      </c>
      <c r="S35" s="66"/>
      <c r="T35" s="66"/>
      <c r="U35" s="66">
        <f>R35*$S$6</f>
        <v>134.672475</v>
      </c>
      <c r="V35" s="66"/>
      <c r="W35" s="66"/>
    </row>
    <row r="36" spans="1:23" ht="26.25" customHeight="1">
      <c r="A36" s="71"/>
      <c r="B36" s="43" t="s">
        <v>39</v>
      </c>
      <c r="C36" s="43"/>
      <c r="D36" s="43"/>
      <c r="E36" s="43"/>
      <c r="F36" s="43"/>
      <c r="G36" s="43"/>
      <c r="H36" s="43"/>
      <c r="I36" s="43"/>
      <c r="J36" s="43"/>
      <c r="K36" s="22">
        <v>3</v>
      </c>
      <c r="L36" s="22"/>
      <c r="M36" s="22"/>
      <c r="N36" s="22"/>
      <c r="O36" s="22">
        <f>15.16*6.65</f>
        <v>100.81400000000001</v>
      </c>
      <c r="P36" s="22"/>
      <c r="Q36" s="22"/>
      <c r="R36" s="66">
        <f>K36*O36</f>
        <v>302.442</v>
      </c>
      <c r="S36" s="66"/>
      <c r="T36" s="66"/>
      <c r="U36" s="66">
        <f>R36*$S$6</f>
        <v>347.8083</v>
      </c>
      <c r="V36" s="66"/>
      <c r="W36" s="66"/>
    </row>
    <row r="37" spans="1:23" ht="12.75">
      <c r="A37" s="71"/>
      <c r="B37" s="43" t="s">
        <v>40</v>
      </c>
      <c r="C37" s="43"/>
      <c r="D37" s="43"/>
      <c r="E37" s="43"/>
      <c r="F37" s="43"/>
      <c r="G37" s="43"/>
      <c r="H37" s="43"/>
      <c r="I37" s="43"/>
      <c r="J37" s="43"/>
      <c r="K37" s="22">
        <v>4</v>
      </c>
      <c r="L37" s="22"/>
      <c r="M37" s="22"/>
      <c r="N37" s="22"/>
      <c r="O37" s="22">
        <f>12.32*6.65</f>
        <v>81.92800000000001</v>
      </c>
      <c r="P37" s="22"/>
      <c r="Q37" s="22"/>
      <c r="R37" s="66">
        <f>K37*O37</f>
        <v>327.71200000000005</v>
      </c>
      <c r="S37" s="66"/>
      <c r="T37" s="66"/>
      <c r="U37" s="66">
        <f>R37*$S$6</f>
        <v>376.8688</v>
      </c>
      <c r="V37" s="66"/>
      <c r="W37" s="66"/>
    </row>
    <row r="38" spans="1:23" ht="12.75" customHeight="1">
      <c r="A38" s="71"/>
      <c r="B38" s="43" t="s">
        <v>41</v>
      </c>
      <c r="C38" s="43"/>
      <c r="D38" s="43"/>
      <c r="E38" s="43"/>
      <c r="F38" s="43"/>
      <c r="G38" s="43"/>
      <c r="H38" s="43"/>
      <c r="I38" s="43"/>
      <c r="J38" s="43"/>
      <c r="K38" s="22">
        <v>10</v>
      </c>
      <c r="L38" s="22"/>
      <c r="M38" s="22"/>
      <c r="N38" s="22"/>
      <c r="O38" s="22">
        <f>10.79*6.65</f>
        <v>71.7535</v>
      </c>
      <c r="P38" s="22"/>
      <c r="Q38" s="22"/>
      <c r="R38" s="66">
        <f>K38*O38</f>
        <v>717.5350000000001</v>
      </c>
      <c r="S38" s="66"/>
      <c r="T38" s="66"/>
      <c r="U38" s="66">
        <f>R38*$S$6</f>
        <v>825.16525</v>
      </c>
      <c r="V38" s="66"/>
      <c r="W38" s="66"/>
    </row>
    <row r="39" spans="1:23" ht="12.75" customHeight="1">
      <c r="A39" s="71"/>
      <c r="B39" s="43" t="s">
        <v>42</v>
      </c>
      <c r="C39" s="43"/>
      <c r="D39" s="43"/>
      <c r="E39" s="43"/>
      <c r="F39" s="43"/>
      <c r="G39" s="43"/>
      <c r="H39" s="43"/>
      <c r="I39" s="43"/>
      <c r="J39" s="43"/>
      <c r="K39" s="22">
        <v>3</v>
      </c>
      <c r="L39" s="22"/>
      <c r="M39" s="22"/>
      <c r="N39" s="22"/>
      <c r="O39" s="22">
        <f>17.03*6.65</f>
        <v>113.24950000000001</v>
      </c>
      <c r="P39" s="22"/>
      <c r="Q39" s="22"/>
      <c r="R39" s="66">
        <f>K39*O39</f>
        <v>339.74850000000004</v>
      </c>
      <c r="S39" s="66"/>
      <c r="T39" s="66"/>
      <c r="U39" s="66">
        <f>R39*$S$6</f>
        <v>390.710775</v>
      </c>
      <c r="V39" s="66"/>
      <c r="W39" s="66"/>
    </row>
    <row r="40" spans="1:23" ht="12.75" hidden="1">
      <c r="A40" s="71"/>
      <c r="B40" s="43"/>
      <c r="C40" s="43"/>
      <c r="D40" s="43"/>
      <c r="E40" s="43"/>
      <c r="F40" s="43"/>
      <c r="G40" s="43"/>
      <c r="H40" s="43"/>
      <c r="I40" s="43"/>
      <c r="J40" s="43"/>
      <c r="K40" s="22"/>
      <c r="L40" s="22"/>
      <c r="M40" s="22"/>
      <c r="N40" s="22"/>
      <c r="O40" s="22"/>
      <c r="P40" s="22"/>
      <c r="Q40" s="22"/>
      <c r="R40" s="66"/>
      <c r="S40" s="66"/>
      <c r="T40" s="66"/>
      <c r="U40" s="66"/>
      <c r="V40" s="66"/>
      <c r="W40" s="66"/>
    </row>
    <row r="41" spans="1:23" ht="12.75">
      <c r="A41" s="72"/>
      <c r="B41" s="68" t="s">
        <v>267</v>
      </c>
      <c r="C41" s="68"/>
      <c r="D41" s="68"/>
      <c r="E41" s="68"/>
      <c r="F41" s="68"/>
      <c r="G41" s="68"/>
      <c r="H41" s="68"/>
      <c r="I41" s="68"/>
      <c r="J41" s="68"/>
      <c r="K41" s="69">
        <f>SUM(K35:N39)</f>
        <v>21</v>
      </c>
      <c r="L41" s="69"/>
      <c r="M41" s="69"/>
      <c r="N41" s="69"/>
      <c r="O41" s="69" t="s">
        <v>265</v>
      </c>
      <c r="P41" s="69"/>
      <c r="Q41" s="69"/>
      <c r="R41" s="67">
        <f>SUM(R35:T39)</f>
        <v>1804.5440000000003</v>
      </c>
      <c r="S41" s="67"/>
      <c r="T41" s="67"/>
      <c r="U41" s="67">
        <f>SUM(U35:W39)</f>
        <v>2075.2255999999998</v>
      </c>
      <c r="V41" s="67"/>
      <c r="W41" s="67"/>
    </row>
    <row r="42" spans="1:23" ht="12.75">
      <c r="A42" s="3"/>
      <c r="B42" s="65" t="s">
        <v>261</v>
      </c>
      <c r="C42" s="65"/>
      <c r="D42" s="65"/>
      <c r="E42" s="65"/>
      <c r="F42" s="65"/>
      <c r="G42" s="65"/>
      <c r="H42" s="65"/>
      <c r="I42" s="65"/>
      <c r="J42" s="65"/>
      <c r="K42" s="55">
        <f>K32+K41</f>
        <v>21.5</v>
      </c>
      <c r="L42" s="56"/>
      <c r="M42" s="56"/>
      <c r="N42" s="56"/>
      <c r="O42" s="56" t="s">
        <v>265</v>
      </c>
      <c r="P42" s="56"/>
      <c r="Q42" s="56"/>
      <c r="R42" s="55">
        <f>R34+R41</f>
        <v>3378.7652500000004</v>
      </c>
      <c r="S42" s="56"/>
      <c r="T42" s="56"/>
      <c r="U42" s="55">
        <f>U34+U41</f>
        <v>3885.5800375</v>
      </c>
      <c r="V42" s="56"/>
      <c r="W42" s="56"/>
    </row>
    <row r="43" spans="1:23" ht="12.75">
      <c r="A43" s="2">
        <v>2</v>
      </c>
      <c r="B43" s="43" t="s">
        <v>243</v>
      </c>
      <c r="C43" s="43"/>
      <c r="D43" s="43"/>
      <c r="E43" s="43"/>
      <c r="F43" s="43"/>
      <c r="G43" s="43"/>
      <c r="H43" s="43"/>
      <c r="I43" s="43"/>
      <c r="J43" s="43"/>
      <c r="K43" s="23" t="s">
        <v>265</v>
      </c>
      <c r="L43" s="23"/>
      <c r="M43" s="23"/>
      <c r="N43" s="23"/>
      <c r="O43" s="23" t="s">
        <v>265</v>
      </c>
      <c r="P43" s="23"/>
      <c r="Q43" s="23"/>
      <c r="R43" s="22">
        <f>R42*$S$7</f>
        <v>266.92245475000004</v>
      </c>
      <c r="S43" s="22"/>
      <c r="T43" s="22"/>
      <c r="U43" s="22">
        <f>U42*$S$7</f>
        <v>306.9608229625</v>
      </c>
      <c r="V43" s="22"/>
      <c r="W43" s="22"/>
    </row>
    <row r="44" spans="1:23" ht="12.75">
      <c r="A44" s="3"/>
      <c r="B44" s="65" t="s">
        <v>262</v>
      </c>
      <c r="C44" s="65"/>
      <c r="D44" s="65"/>
      <c r="E44" s="65"/>
      <c r="F44" s="65"/>
      <c r="G44" s="65"/>
      <c r="H44" s="65"/>
      <c r="I44" s="65"/>
      <c r="J44" s="65"/>
      <c r="K44" s="56" t="s">
        <v>265</v>
      </c>
      <c r="L44" s="56"/>
      <c r="M44" s="56"/>
      <c r="N44" s="56"/>
      <c r="O44" s="56" t="s">
        <v>265</v>
      </c>
      <c r="P44" s="56"/>
      <c r="Q44" s="56"/>
      <c r="R44" s="55">
        <f>R42+R43</f>
        <v>3645.68770475</v>
      </c>
      <c r="S44" s="56"/>
      <c r="T44" s="56"/>
      <c r="U44" s="55">
        <f>U42+U43</f>
        <v>4192.5408604625</v>
      </c>
      <c r="V44" s="56"/>
      <c r="W44" s="56"/>
    </row>
    <row r="45" spans="1:23" ht="25.5" customHeight="1">
      <c r="A45" s="2">
        <v>3</v>
      </c>
      <c r="B45" s="43" t="s">
        <v>263</v>
      </c>
      <c r="C45" s="43"/>
      <c r="D45" s="43"/>
      <c r="E45" s="43"/>
      <c r="F45" s="43"/>
      <c r="G45" s="43"/>
      <c r="H45" s="43"/>
      <c r="I45" s="43"/>
      <c r="J45" s="43"/>
      <c r="K45" s="23" t="s">
        <v>265</v>
      </c>
      <c r="L45" s="23"/>
      <c r="M45" s="23"/>
      <c r="N45" s="23"/>
      <c r="O45" s="23" t="s">
        <v>265</v>
      </c>
      <c r="P45" s="23"/>
      <c r="Q45" s="23"/>
      <c r="R45" s="22">
        <f>R44*$S$8</f>
        <v>1348.9044507575</v>
      </c>
      <c r="S45" s="22"/>
      <c r="T45" s="22"/>
      <c r="U45" s="22">
        <f>U44*$S$8</f>
        <v>1551.240118371125</v>
      </c>
      <c r="V45" s="22"/>
      <c r="W45" s="22"/>
    </row>
    <row r="46" spans="1:23" ht="12.75">
      <c r="A46" s="3"/>
      <c r="B46" s="65" t="s">
        <v>264</v>
      </c>
      <c r="C46" s="65"/>
      <c r="D46" s="65"/>
      <c r="E46" s="65"/>
      <c r="F46" s="65"/>
      <c r="G46" s="65"/>
      <c r="H46" s="65"/>
      <c r="I46" s="65"/>
      <c r="J46" s="65"/>
      <c r="K46" s="56" t="s">
        <v>265</v>
      </c>
      <c r="L46" s="56"/>
      <c r="M46" s="56"/>
      <c r="N46" s="56"/>
      <c r="O46" s="56" t="s">
        <v>265</v>
      </c>
      <c r="P46" s="56"/>
      <c r="Q46" s="56"/>
      <c r="R46" s="55">
        <f>R44+R45</f>
        <v>4994.5921555075</v>
      </c>
      <c r="S46" s="56"/>
      <c r="T46" s="56"/>
      <c r="U46" s="55">
        <f>U44+U45</f>
        <v>5743.780978833625</v>
      </c>
      <c r="V46" s="56"/>
      <c r="W46" s="56"/>
    </row>
    <row r="47" spans="1:23" ht="12.7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7"/>
      <c r="L47" s="17"/>
      <c r="M47" s="17"/>
      <c r="N47" s="17"/>
      <c r="O47" s="17"/>
      <c r="P47" s="17"/>
      <c r="Q47" s="17"/>
      <c r="R47" s="19"/>
      <c r="S47" s="17"/>
      <c r="T47" s="17"/>
      <c r="U47" s="19"/>
      <c r="V47" s="17"/>
      <c r="W47" s="17"/>
    </row>
    <row r="48" spans="1:23" ht="12.7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7"/>
      <c r="L48" s="17"/>
      <c r="M48" s="17"/>
      <c r="N48" s="17"/>
      <c r="O48" s="17"/>
      <c r="P48" s="17"/>
      <c r="Q48" s="17"/>
      <c r="R48" s="19"/>
      <c r="S48" s="17"/>
      <c r="T48" s="17"/>
      <c r="U48" s="19"/>
      <c r="V48" s="17"/>
      <c r="W48" s="17"/>
    </row>
    <row r="49" spans="1:23" ht="12.7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7"/>
      <c r="L49" s="17"/>
      <c r="M49" s="17"/>
      <c r="N49" s="17"/>
      <c r="O49" s="17"/>
      <c r="P49" s="17"/>
      <c r="Q49" s="17"/>
      <c r="R49" s="19"/>
      <c r="S49" s="17"/>
      <c r="T49" s="17"/>
      <c r="U49" s="19"/>
      <c r="V49" s="17"/>
      <c r="W49" s="17"/>
    </row>
    <row r="50" spans="1:23" ht="12.7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7"/>
      <c r="L50" s="17"/>
      <c r="M50" s="17"/>
      <c r="N50" s="17"/>
      <c r="O50" s="17"/>
      <c r="P50" s="17"/>
      <c r="Q50" s="17"/>
      <c r="R50" s="19"/>
      <c r="S50" s="17"/>
      <c r="T50" s="17"/>
      <c r="U50" s="19"/>
      <c r="V50" s="17"/>
      <c r="W50" s="17"/>
    </row>
    <row r="51" spans="1:23" ht="12.7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7"/>
      <c r="L51" s="17"/>
      <c r="M51" s="17"/>
      <c r="N51" s="17"/>
      <c r="O51" s="17"/>
      <c r="P51" s="17"/>
      <c r="Q51" s="17"/>
      <c r="R51" s="19"/>
      <c r="S51" s="17"/>
      <c r="T51" s="17"/>
      <c r="U51" s="19"/>
      <c r="V51" s="17"/>
      <c r="W51" s="17"/>
    </row>
    <row r="52" spans="1:23" ht="12.7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7"/>
      <c r="L52" s="17"/>
      <c r="M52" s="17"/>
      <c r="N52" s="17"/>
      <c r="O52" s="17"/>
      <c r="P52" s="17"/>
      <c r="Q52" s="17"/>
      <c r="R52" s="19"/>
      <c r="S52" s="17"/>
      <c r="T52" s="17"/>
      <c r="U52" s="19"/>
      <c r="V52" s="17"/>
      <c r="W52" s="17"/>
    </row>
    <row r="53" spans="1:23" ht="12.7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7"/>
      <c r="L53" s="17"/>
      <c r="M53" s="17"/>
      <c r="N53" s="17"/>
      <c r="O53" s="17"/>
      <c r="P53" s="17"/>
      <c r="Q53" s="17"/>
      <c r="R53" s="19"/>
      <c r="S53" s="17"/>
      <c r="T53" s="17"/>
      <c r="U53" s="19"/>
      <c r="V53" s="17"/>
      <c r="W53" s="17"/>
    </row>
    <row r="54" spans="1:23" ht="12.7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7"/>
      <c r="L54" s="17"/>
      <c r="M54" s="17"/>
      <c r="N54" s="17"/>
      <c r="O54" s="17"/>
      <c r="P54" s="17"/>
      <c r="Q54" s="17"/>
      <c r="R54" s="19"/>
      <c r="S54" s="17"/>
      <c r="T54" s="17"/>
      <c r="U54" s="19"/>
      <c r="V54" s="17"/>
      <c r="W54" s="17"/>
    </row>
    <row r="55" spans="1:23" ht="12.7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7"/>
      <c r="L55" s="17"/>
      <c r="M55" s="17"/>
      <c r="N55" s="17"/>
      <c r="O55" s="17"/>
      <c r="P55" s="17"/>
      <c r="Q55" s="17"/>
      <c r="R55" s="19"/>
      <c r="S55" s="17"/>
      <c r="T55" s="17"/>
      <c r="U55" s="19"/>
      <c r="V55" s="17"/>
      <c r="W55" s="17"/>
    </row>
    <row r="56" spans="1:23" ht="32.25" customHeight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7"/>
      <c r="L56" s="17"/>
      <c r="M56" s="17"/>
      <c r="N56" s="17"/>
      <c r="O56" s="17"/>
      <c r="P56" s="17"/>
      <c r="Q56" s="17"/>
      <c r="R56" s="19"/>
      <c r="S56" s="17"/>
      <c r="T56" s="17"/>
      <c r="U56" s="19"/>
      <c r="V56" s="17"/>
      <c r="W56" s="17"/>
    </row>
    <row r="57" spans="1:23" ht="12.75">
      <c r="A57" s="54" t="s">
        <v>251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</row>
    <row r="58" spans="1:23" ht="12.75">
      <c r="A58" s="54" t="s">
        <v>268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</row>
    <row r="59" spans="1:23" ht="12.75" customHeight="1">
      <c r="A59" s="54" t="s">
        <v>31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</row>
    <row r="60" spans="1:23" ht="12.7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23" t="s">
        <v>253</v>
      </c>
      <c r="B61" s="23" t="s">
        <v>274</v>
      </c>
      <c r="C61" s="23"/>
      <c r="D61" s="23"/>
      <c r="E61" s="23"/>
      <c r="F61" s="23"/>
      <c r="G61" s="23"/>
      <c r="H61" s="23"/>
      <c r="I61" s="23"/>
      <c r="J61" s="23"/>
      <c r="K61" s="23" t="s">
        <v>273</v>
      </c>
      <c r="L61" s="23"/>
      <c r="M61" s="23" t="s">
        <v>272</v>
      </c>
      <c r="N61" s="23"/>
      <c r="O61" s="23" t="s">
        <v>271</v>
      </c>
      <c r="P61" s="23"/>
      <c r="Q61" s="23"/>
      <c r="R61" s="23" t="s">
        <v>256</v>
      </c>
      <c r="S61" s="23"/>
      <c r="T61" s="23"/>
      <c r="U61" s="23"/>
      <c r="V61" s="23"/>
      <c r="W61" s="23"/>
    </row>
    <row r="62" spans="1:23" ht="37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 t="s">
        <v>269</v>
      </c>
      <c r="S62" s="23"/>
      <c r="T62" s="23"/>
      <c r="U62" s="23" t="s">
        <v>270</v>
      </c>
      <c r="V62" s="23"/>
      <c r="W62" s="23"/>
    </row>
    <row r="63" spans="1:23" ht="12.75">
      <c r="A63" s="5">
        <v>1</v>
      </c>
      <c r="B63" s="53">
        <v>2</v>
      </c>
      <c r="C63" s="53"/>
      <c r="D63" s="53"/>
      <c r="E63" s="53"/>
      <c r="F63" s="53"/>
      <c r="G63" s="53"/>
      <c r="H63" s="53"/>
      <c r="I63" s="53"/>
      <c r="J63" s="53"/>
      <c r="K63" s="53">
        <v>3</v>
      </c>
      <c r="L63" s="53"/>
      <c r="M63" s="53">
        <v>4</v>
      </c>
      <c r="N63" s="53"/>
      <c r="O63" s="53">
        <v>5</v>
      </c>
      <c r="P63" s="53"/>
      <c r="Q63" s="53"/>
      <c r="R63" s="53">
        <v>6</v>
      </c>
      <c r="S63" s="53"/>
      <c r="T63" s="53"/>
      <c r="U63" s="53">
        <v>7</v>
      </c>
      <c r="V63" s="53"/>
      <c r="W63" s="53"/>
    </row>
    <row r="64" spans="1:23" s="10" customFormat="1" ht="12.75">
      <c r="A64" s="57" t="s">
        <v>43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</row>
    <row r="65" spans="1:23" ht="27" customHeight="1">
      <c r="A65" s="2">
        <v>1</v>
      </c>
      <c r="B65" s="43" t="s">
        <v>44</v>
      </c>
      <c r="C65" s="43"/>
      <c r="D65" s="43"/>
      <c r="E65" s="43"/>
      <c r="F65" s="43"/>
      <c r="G65" s="43"/>
      <c r="H65" s="43"/>
      <c r="I65" s="43"/>
      <c r="J65" s="43"/>
      <c r="K65" s="23" t="s">
        <v>285</v>
      </c>
      <c r="L65" s="23"/>
      <c r="M65" s="22">
        <v>109</v>
      </c>
      <c r="N65" s="22"/>
      <c r="O65" s="22">
        <v>23.9</v>
      </c>
      <c r="P65" s="22"/>
      <c r="Q65" s="22"/>
      <c r="R65" s="22">
        <f>M65*O65</f>
        <v>2605.1</v>
      </c>
      <c r="S65" s="22"/>
      <c r="T65" s="22"/>
      <c r="U65" s="22">
        <f>R65*$S$11</f>
        <v>3256.375</v>
      </c>
      <c r="V65" s="22"/>
      <c r="W65" s="22"/>
    </row>
    <row r="66" spans="1:23" ht="12.75">
      <c r="A66" s="2">
        <v>2</v>
      </c>
      <c r="B66" s="43" t="s">
        <v>45</v>
      </c>
      <c r="C66" s="43"/>
      <c r="D66" s="43"/>
      <c r="E66" s="43"/>
      <c r="F66" s="43"/>
      <c r="G66" s="43"/>
      <c r="H66" s="43"/>
      <c r="I66" s="43"/>
      <c r="J66" s="43"/>
      <c r="K66" s="23" t="s">
        <v>284</v>
      </c>
      <c r="L66" s="23"/>
      <c r="M66" s="63">
        <v>0.072</v>
      </c>
      <c r="N66" s="63"/>
      <c r="O66" s="22">
        <v>140</v>
      </c>
      <c r="P66" s="22"/>
      <c r="Q66" s="22"/>
      <c r="R66" s="22">
        <f>M66*O66</f>
        <v>10.08</v>
      </c>
      <c r="S66" s="22"/>
      <c r="T66" s="22"/>
      <c r="U66" s="22">
        <f>R66*$S$11</f>
        <v>12.6</v>
      </c>
      <c r="V66" s="22"/>
      <c r="W66" s="22"/>
    </row>
    <row r="67" spans="1:23" ht="12.75">
      <c r="A67" s="2">
        <v>3</v>
      </c>
      <c r="B67" s="43" t="s">
        <v>46</v>
      </c>
      <c r="C67" s="43"/>
      <c r="D67" s="43"/>
      <c r="E67" s="43"/>
      <c r="F67" s="43"/>
      <c r="G67" s="43"/>
      <c r="H67" s="43"/>
      <c r="I67" s="43"/>
      <c r="J67" s="43"/>
      <c r="K67" s="23" t="s">
        <v>8</v>
      </c>
      <c r="L67" s="23"/>
      <c r="M67" s="22">
        <v>0.23</v>
      </c>
      <c r="N67" s="22"/>
      <c r="O67" s="22">
        <v>14</v>
      </c>
      <c r="P67" s="22"/>
      <c r="Q67" s="22"/>
      <c r="R67" s="22">
        <f>M67*O67</f>
        <v>3.22</v>
      </c>
      <c r="S67" s="22"/>
      <c r="T67" s="22"/>
      <c r="U67" s="22">
        <f>R67*$S$11</f>
        <v>4.025</v>
      </c>
      <c r="V67" s="22"/>
      <c r="W67" s="22"/>
    </row>
    <row r="68" spans="1:23" ht="12.75">
      <c r="A68" s="2">
        <v>4</v>
      </c>
      <c r="B68" s="43" t="s">
        <v>47</v>
      </c>
      <c r="C68" s="43"/>
      <c r="D68" s="43"/>
      <c r="E68" s="43"/>
      <c r="F68" s="43"/>
      <c r="G68" s="43"/>
      <c r="H68" s="43"/>
      <c r="I68" s="43"/>
      <c r="J68" s="43"/>
      <c r="K68" s="23" t="s">
        <v>48</v>
      </c>
      <c r="L68" s="23"/>
      <c r="M68" s="22">
        <v>14.4</v>
      </c>
      <c r="N68" s="22"/>
      <c r="O68" s="22">
        <v>0.08</v>
      </c>
      <c r="P68" s="22"/>
      <c r="Q68" s="22"/>
      <c r="R68" s="22">
        <f>M68*O68</f>
        <v>1.1520000000000001</v>
      </c>
      <c r="S68" s="22"/>
      <c r="T68" s="22"/>
      <c r="U68" s="22">
        <f>R68*$S$11</f>
        <v>1.4400000000000002</v>
      </c>
      <c r="V68" s="22"/>
      <c r="W68" s="22"/>
    </row>
    <row r="69" spans="1:23" s="9" customFormat="1" ht="12.75">
      <c r="A69" s="3"/>
      <c r="B69" s="65" t="s">
        <v>64</v>
      </c>
      <c r="C69" s="65"/>
      <c r="D69" s="65"/>
      <c r="E69" s="65"/>
      <c r="F69" s="65"/>
      <c r="G69" s="65"/>
      <c r="H69" s="65"/>
      <c r="I69" s="65"/>
      <c r="J69" s="65"/>
      <c r="K69" s="56"/>
      <c r="L69" s="56"/>
      <c r="M69" s="55"/>
      <c r="N69" s="55"/>
      <c r="O69" s="55"/>
      <c r="P69" s="55"/>
      <c r="Q69" s="55"/>
      <c r="R69" s="55">
        <f>SUM(R65:T68)</f>
        <v>2619.5519999999997</v>
      </c>
      <c r="S69" s="55"/>
      <c r="T69" s="55"/>
      <c r="U69" s="55">
        <f>SUM(U65:W68)</f>
        <v>3274.44</v>
      </c>
      <c r="V69" s="55"/>
      <c r="W69" s="55"/>
    </row>
    <row r="70" spans="1:23" ht="12.75">
      <c r="A70" s="57" t="s">
        <v>49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9"/>
    </row>
    <row r="71" spans="1:23" ht="12.75">
      <c r="A71" s="2">
        <v>5</v>
      </c>
      <c r="B71" s="43" t="s">
        <v>9</v>
      </c>
      <c r="C71" s="43"/>
      <c r="D71" s="43"/>
      <c r="E71" s="43"/>
      <c r="F71" s="43"/>
      <c r="G71" s="43"/>
      <c r="H71" s="43"/>
      <c r="I71" s="43"/>
      <c r="J71" s="43"/>
      <c r="K71" s="23" t="s">
        <v>284</v>
      </c>
      <c r="L71" s="23"/>
      <c r="M71" s="22">
        <v>130</v>
      </c>
      <c r="N71" s="22"/>
      <c r="O71" s="22">
        <v>16.84</v>
      </c>
      <c r="P71" s="22"/>
      <c r="Q71" s="22"/>
      <c r="R71" s="22">
        <f>M71*O71</f>
        <v>2189.2</v>
      </c>
      <c r="S71" s="22"/>
      <c r="T71" s="22"/>
      <c r="U71" s="22">
        <f>R71*$S$11</f>
        <v>2736.5</v>
      </c>
      <c r="V71" s="22"/>
      <c r="W71" s="22"/>
    </row>
    <row r="72" spans="1:23" ht="12.75">
      <c r="A72" s="2">
        <v>6</v>
      </c>
      <c r="B72" s="43" t="s">
        <v>281</v>
      </c>
      <c r="C72" s="43"/>
      <c r="D72" s="43"/>
      <c r="E72" s="43"/>
      <c r="F72" s="43"/>
      <c r="G72" s="43"/>
      <c r="H72" s="43"/>
      <c r="I72" s="43"/>
      <c r="J72" s="43"/>
      <c r="K72" s="23" t="s">
        <v>275</v>
      </c>
      <c r="L72" s="23"/>
      <c r="M72" s="22">
        <v>5</v>
      </c>
      <c r="N72" s="22"/>
      <c r="O72" s="22">
        <v>5.5</v>
      </c>
      <c r="P72" s="22"/>
      <c r="Q72" s="22"/>
      <c r="R72" s="22">
        <f aca="true" t="shared" si="2" ref="R72:R135">M72*O72</f>
        <v>27.5</v>
      </c>
      <c r="S72" s="22"/>
      <c r="T72" s="22"/>
      <c r="U72" s="22">
        <f aca="true" t="shared" si="3" ref="U72:U135">R72*$S$11</f>
        <v>34.375</v>
      </c>
      <c r="V72" s="22"/>
      <c r="W72" s="22"/>
    </row>
    <row r="73" spans="1:23" ht="12.75">
      <c r="A73" s="2">
        <v>7</v>
      </c>
      <c r="B73" s="43" t="s">
        <v>226</v>
      </c>
      <c r="C73" s="43"/>
      <c r="D73" s="43"/>
      <c r="E73" s="43"/>
      <c r="F73" s="43"/>
      <c r="G73" s="43"/>
      <c r="H73" s="43"/>
      <c r="I73" s="43"/>
      <c r="J73" s="43"/>
      <c r="K73" s="23" t="s">
        <v>275</v>
      </c>
      <c r="L73" s="23"/>
      <c r="M73" s="22">
        <v>3</v>
      </c>
      <c r="N73" s="22"/>
      <c r="O73" s="22">
        <v>12.7</v>
      </c>
      <c r="P73" s="22"/>
      <c r="Q73" s="22"/>
      <c r="R73" s="22">
        <f t="shared" si="2"/>
        <v>38.099999999999994</v>
      </c>
      <c r="S73" s="22"/>
      <c r="T73" s="22"/>
      <c r="U73" s="22">
        <f t="shared" si="3"/>
        <v>47.62499999999999</v>
      </c>
      <c r="V73" s="22"/>
      <c r="W73" s="22"/>
    </row>
    <row r="74" spans="1:23" ht="12.75">
      <c r="A74" s="2">
        <v>8</v>
      </c>
      <c r="B74" s="43" t="s">
        <v>277</v>
      </c>
      <c r="C74" s="43"/>
      <c r="D74" s="43"/>
      <c r="E74" s="43"/>
      <c r="F74" s="43"/>
      <c r="G74" s="43"/>
      <c r="H74" s="43"/>
      <c r="I74" s="43"/>
      <c r="J74" s="43"/>
      <c r="K74" s="23" t="s">
        <v>275</v>
      </c>
      <c r="L74" s="23"/>
      <c r="M74" s="22">
        <v>2</v>
      </c>
      <c r="N74" s="22"/>
      <c r="O74" s="22">
        <v>4.2</v>
      </c>
      <c r="P74" s="22"/>
      <c r="Q74" s="22"/>
      <c r="R74" s="22">
        <f t="shared" si="2"/>
        <v>8.4</v>
      </c>
      <c r="S74" s="22"/>
      <c r="T74" s="22"/>
      <c r="U74" s="22">
        <f t="shared" si="3"/>
        <v>10.5</v>
      </c>
      <c r="V74" s="22"/>
      <c r="W74" s="22"/>
    </row>
    <row r="75" spans="1:23" ht="12.75">
      <c r="A75" s="2">
        <v>9</v>
      </c>
      <c r="B75" s="43" t="s">
        <v>282</v>
      </c>
      <c r="C75" s="43"/>
      <c r="D75" s="43"/>
      <c r="E75" s="43"/>
      <c r="F75" s="43"/>
      <c r="G75" s="43"/>
      <c r="H75" s="43"/>
      <c r="I75" s="43"/>
      <c r="J75" s="43"/>
      <c r="K75" s="23" t="s">
        <v>284</v>
      </c>
      <c r="L75" s="23"/>
      <c r="M75" s="22">
        <v>10</v>
      </c>
      <c r="N75" s="22"/>
      <c r="O75" s="22">
        <v>10.9</v>
      </c>
      <c r="P75" s="22"/>
      <c r="Q75" s="22"/>
      <c r="R75" s="22">
        <f t="shared" si="2"/>
        <v>109</v>
      </c>
      <c r="S75" s="22"/>
      <c r="T75" s="22"/>
      <c r="U75" s="22">
        <f t="shared" si="3"/>
        <v>136.25</v>
      </c>
      <c r="V75" s="22"/>
      <c r="W75" s="22"/>
    </row>
    <row r="76" spans="1:23" ht="12.75">
      <c r="A76" s="2">
        <v>10</v>
      </c>
      <c r="B76" s="43" t="s">
        <v>235</v>
      </c>
      <c r="C76" s="43"/>
      <c r="D76" s="43"/>
      <c r="E76" s="43"/>
      <c r="F76" s="43"/>
      <c r="G76" s="43"/>
      <c r="H76" s="43"/>
      <c r="I76" s="43"/>
      <c r="J76" s="43"/>
      <c r="K76" s="23" t="s">
        <v>290</v>
      </c>
      <c r="L76" s="23"/>
      <c r="M76" s="22">
        <v>2.5</v>
      </c>
      <c r="N76" s="22"/>
      <c r="O76" s="22">
        <v>6</v>
      </c>
      <c r="P76" s="22"/>
      <c r="Q76" s="22"/>
      <c r="R76" s="22">
        <f t="shared" si="2"/>
        <v>15</v>
      </c>
      <c r="S76" s="22"/>
      <c r="T76" s="22"/>
      <c r="U76" s="22">
        <f t="shared" si="3"/>
        <v>18.75</v>
      </c>
      <c r="V76" s="22"/>
      <c r="W76" s="22"/>
    </row>
    <row r="77" spans="1:23" ht="12.75">
      <c r="A77" s="2">
        <v>11</v>
      </c>
      <c r="B77" s="43" t="s">
        <v>283</v>
      </c>
      <c r="C77" s="43"/>
      <c r="D77" s="43"/>
      <c r="E77" s="43"/>
      <c r="F77" s="43"/>
      <c r="G77" s="43"/>
      <c r="H77" s="43"/>
      <c r="I77" s="43"/>
      <c r="J77" s="43"/>
      <c r="K77" s="23" t="s">
        <v>285</v>
      </c>
      <c r="L77" s="23"/>
      <c r="M77" s="22">
        <v>2</v>
      </c>
      <c r="N77" s="22"/>
      <c r="O77" s="22">
        <v>10</v>
      </c>
      <c r="P77" s="22"/>
      <c r="Q77" s="22"/>
      <c r="R77" s="22">
        <f t="shared" si="2"/>
        <v>20</v>
      </c>
      <c r="S77" s="22"/>
      <c r="T77" s="22"/>
      <c r="U77" s="22">
        <f t="shared" si="3"/>
        <v>25</v>
      </c>
      <c r="V77" s="22"/>
      <c r="W77" s="22"/>
    </row>
    <row r="78" spans="1:23" ht="12.75">
      <c r="A78" s="2">
        <v>12</v>
      </c>
      <c r="B78" s="43" t="s">
        <v>278</v>
      </c>
      <c r="C78" s="43"/>
      <c r="D78" s="43"/>
      <c r="E78" s="43"/>
      <c r="F78" s="43"/>
      <c r="G78" s="43"/>
      <c r="H78" s="43"/>
      <c r="I78" s="43"/>
      <c r="J78" s="43"/>
      <c r="K78" s="23" t="s">
        <v>280</v>
      </c>
      <c r="L78" s="23"/>
      <c r="M78" s="22">
        <v>2</v>
      </c>
      <c r="N78" s="22"/>
      <c r="O78" s="22">
        <v>8</v>
      </c>
      <c r="P78" s="22"/>
      <c r="Q78" s="22"/>
      <c r="R78" s="22">
        <f t="shared" si="2"/>
        <v>16</v>
      </c>
      <c r="S78" s="22"/>
      <c r="T78" s="22"/>
      <c r="U78" s="22">
        <f t="shared" si="3"/>
        <v>20</v>
      </c>
      <c r="V78" s="22"/>
      <c r="W78" s="22"/>
    </row>
    <row r="79" spans="1:23" ht="12.75">
      <c r="A79" s="2">
        <v>13</v>
      </c>
      <c r="B79" s="43" t="s">
        <v>287</v>
      </c>
      <c r="C79" s="43"/>
      <c r="D79" s="43"/>
      <c r="E79" s="43"/>
      <c r="F79" s="43"/>
      <c r="G79" s="43"/>
      <c r="H79" s="43"/>
      <c r="I79" s="43"/>
      <c r="J79" s="43"/>
      <c r="K79" s="23" t="s">
        <v>280</v>
      </c>
      <c r="L79" s="23"/>
      <c r="M79" s="22">
        <v>1.3</v>
      </c>
      <c r="N79" s="22"/>
      <c r="O79" s="22">
        <v>5</v>
      </c>
      <c r="P79" s="22"/>
      <c r="Q79" s="22"/>
      <c r="R79" s="22">
        <f t="shared" si="2"/>
        <v>6.5</v>
      </c>
      <c r="S79" s="22"/>
      <c r="T79" s="22"/>
      <c r="U79" s="22">
        <f t="shared" si="3"/>
        <v>8.125</v>
      </c>
      <c r="V79" s="22"/>
      <c r="W79" s="22"/>
    </row>
    <row r="80" spans="1:23" ht="12.75">
      <c r="A80" s="2">
        <v>14</v>
      </c>
      <c r="B80" s="43" t="s">
        <v>231</v>
      </c>
      <c r="C80" s="43"/>
      <c r="D80" s="43"/>
      <c r="E80" s="43"/>
      <c r="F80" s="43"/>
      <c r="G80" s="43"/>
      <c r="H80" s="43"/>
      <c r="I80" s="43"/>
      <c r="J80" s="43"/>
      <c r="K80" s="23" t="s">
        <v>275</v>
      </c>
      <c r="L80" s="23"/>
      <c r="M80" s="22">
        <v>4</v>
      </c>
      <c r="N80" s="22"/>
      <c r="O80" s="22">
        <v>6.3</v>
      </c>
      <c r="P80" s="22"/>
      <c r="Q80" s="22"/>
      <c r="R80" s="22">
        <f t="shared" si="2"/>
        <v>25.2</v>
      </c>
      <c r="S80" s="22"/>
      <c r="T80" s="22"/>
      <c r="U80" s="22">
        <f t="shared" si="3"/>
        <v>31.5</v>
      </c>
      <c r="V80" s="22"/>
      <c r="W80" s="22"/>
    </row>
    <row r="81" spans="1:23" ht="12.75">
      <c r="A81" s="2">
        <v>15</v>
      </c>
      <c r="B81" s="43" t="s">
        <v>288</v>
      </c>
      <c r="C81" s="43"/>
      <c r="D81" s="43"/>
      <c r="E81" s="43"/>
      <c r="F81" s="43"/>
      <c r="G81" s="43"/>
      <c r="H81" s="43"/>
      <c r="I81" s="43"/>
      <c r="J81" s="43"/>
      <c r="K81" s="23" t="s">
        <v>275</v>
      </c>
      <c r="L81" s="23"/>
      <c r="M81" s="22">
        <v>1.5</v>
      </c>
      <c r="N81" s="22"/>
      <c r="O81" s="22">
        <v>49.8</v>
      </c>
      <c r="P81" s="22"/>
      <c r="Q81" s="22"/>
      <c r="R81" s="22">
        <f t="shared" si="2"/>
        <v>74.69999999999999</v>
      </c>
      <c r="S81" s="22"/>
      <c r="T81" s="22"/>
      <c r="U81" s="22">
        <f t="shared" si="3"/>
        <v>93.37499999999999</v>
      </c>
      <c r="V81" s="22"/>
      <c r="W81" s="22"/>
    </row>
    <row r="82" spans="1:23" ht="12.75">
      <c r="A82" s="2">
        <v>16</v>
      </c>
      <c r="B82" s="43" t="s">
        <v>228</v>
      </c>
      <c r="C82" s="43"/>
      <c r="D82" s="43"/>
      <c r="E82" s="43"/>
      <c r="F82" s="43"/>
      <c r="G82" s="43"/>
      <c r="H82" s="43"/>
      <c r="I82" s="43"/>
      <c r="J82" s="43"/>
      <c r="K82" s="23" t="s">
        <v>284</v>
      </c>
      <c r="L82" s="23"/>
      <c r="M82" s="22">
        <v>3</v>
      </c>
      <c r="N82" s="22"/>
      <c r="O82" s="22">
        <v>51.8</v>
      </c>
      <c r="P82" s="22"/>
      <c r="Q82" s="22"/>
      <c r="R82" s="22">
        <f t="shared" si="2"/>
        <v>155.39999999999998</v>
      </c>
      <c r="S82" s="22"/>
      <c r="T82" s="22"/>
      <c r="U82" s="22">
        <f t="shared" si="3"/>
        <v>194.24999999999997</v>
      </c>
      <c r="V82" s="22"/>
      <c r="W82" s="22"/>
    </row>
    <row r="83" spans="1:23" ht="12.75">
      <c r="A83" s="2">
        <v>17</v>
      </c>
      <c r="B83" s="43" t="s">
        <v>2</v>
      </c>
      <c r="C83" s="43"/>
      <c r="D83" s="43"/>
      <c r="E83" s="43"/>
      <c r="F83" s="43"/>
      <c r="G83" s="43"/>
      <c r="H83" s="43"/>
      <c r="I83" s="43"/>
      <c r="J83" s="43"/>
      <c r="K83" s="23" t="s">
        <v>284</v>
      </c>
      <c r="L83" s="23"/>
      <c r="M83" s="22">
        <v>5</v>
      </c>
      <c r="N83" s="22"/>
      <c r="O83" s="22">
        <v>77</v>
      </c>
      <c r="P83" s="22"/>
      <c r="Q83" s="22"/>
      <c r="R83" s="22">
        <f t="shared" si="2"/>
        <v>385</v>
      </c>
      <c r="S83" s="22"/>
      <c r="T83" s="22"/>
      <c r="U83" s="22">
        <f t="shared" si="3"/>
        <v>481.25</v>
      </c>
      <c r="V83" s="22"/>
      <c r="W83" s="22"/>
    </row>
    <row r="84" spans="1:23" ht="12.75">
      <c r="A84" s="2">
        <v>18</v>
      </c>
      <c r="B84" s="43" t="s">
        <v>0</v>
      </c>
      <c r="C84" s="43"/>
      <c r="D84" s="43"/>
      <c r="E84" s="43"/>
      <c r="F84" s="43"/>
      <c r="G84" s="43"/>
      <c r="H84" s="43"/>
      <c r="I84" s="43"/>
      <c r="J84" s="43"/>
      <c r="K84" s="23" t="s">
        <v>275</v>
      </c>
      <c r="L84" s="23"/>
      <c r="M84" s="22">
        <v>1.5</v>
      </c>
      <c r="N84" s="22"/>
      <c r="O84" s="22">
        <v>49</v>
      </c>
      <c r="P84" s="22"/>
      <c r="Q84" s="22"/>
      <c r="R84" s="22">
        <f t="shared" si="2"/>
        <v>73.5</v>
      </c>
      <c r="S84" s="22"/>
      <c r="T84" s="22"/>
      <c r="U84" s="22">
        <f t="shared" si="3"/>
        <v>91.875</v>
      </c>
      <c r="V84" s="22"/>
      <c r="W84" s="22"/>
    </row>
    <row r="85" spans="1:23" ht="12.75">
      <c r="A85" s="2">
        <v>19</v>
      </c>
      <c r="B85" s="43" t="s">
        <v>50</v>
      </c>
      <c r="C85" s="43"/>
      <c r="D85" s="43"/>
      <c r="E85" s="43"/>
      <c r="F85" s="43"/>
      <c r="G85" s="43"/>
      <c r="H85" s="43"/>
      <c r="I85" s="43"/>
      <c r="J85" s="43"/>
      <c r="K85" s="23" t="s">
        <v>291</v>
      </c>
      <c r="L85" s="23"/>
      <c r="M85" s="22">
        <v>6</v>
      </c>
      <c r="N85" s="22"/>
      <c r="O85" s="22">
        <v>8</v>
      </c>
      <c r="P85" s="22"/>
      <c r="Q85" s="22"/>
      <c r="R85" s="22">
        <f t="shared" si="2"/>
        <v>48</v>
      </c>
      <c r="S85" s="22"/>
      <c r="T85" s="22"/>
      <c r="U85" s="22">
        <f t="shared" si="3"/>
        <v>60</v>
      </c>
      <c r="V85" s="22"/>
      <c r="W85" s="22"/>
    </row>
    <row r="86" spans="1:23" ht="12.75">
      <c r="A86" s="2">
        <v>20</v>
      </c>
      <c r="B86" s="43" t="s">
        <v>185</v>
      </c>
      <c r="C86" s="43"/>
      <c r="D86" s="43"/>
      <c r="E86" s="43"/>
      <c r="F86" s="43"/>
      <c r="G86" s="43"/>
      <c r="H86" s="43"/>
      <c r="I86" s="43"/>
      <c r="J86" s="43"/>
      <c r="K86" s="23" t="s">
        <v>284</v>
      </c>
      <c r="L86" s="23"/>
      <c r="M86" s="22">
        <v>1</v>
      </c>
      <c r="N86" s="22"/>
      <c r="O86" s="22">
        <v>48</v>
      </c>
      <c r="P86" s="22"/>
      <c r="Q86" s="22"/>
      <c r="R86" s="22">
        <f t="shared" si="2"/>
        <v>48</v>
      </c>
      <c r="S86" s="22"/>
      <c r="T86" s="22"/>
      <c r="U86" s="22">
        <f t="shared" si="3"/>
        <v>60</v>
      </c>
      <c r="V86" s="22"/>
      <c r="W86" s="22"/>
    </row>
    <row r="87" spans="1:23" ht="12.75">
      <c r="A87" s="2">
        <v>21</v>
      </c>
      <c r="B87" s="43" t="s">
        <v>307</v>
      </c>
      <c r="C87" s="43"/>
      <c r="D87" s="43"/>
      <c r="E87" s="43"/>
      <c r="F87" s="43"/>
      <c r="G87" s="43"/>
      <c r="H87" s="43"/>
      <c r="I87" s="43"/>
      <c r="J87" s="43"/>
      <c r="K87" s="64" t="s">
        <v>275</v>
      </c>
      <c r="L87" s="64"/>
      <c r="M87" s="22">
        <v>3</v>
      </c>
      <c r="N87" s="22"/>
      <c r="O87" s="22">
        <v>49.8</v>
      </c>
      <c r="P87" s="22"/>
      <c r="Q87" s="22"/>
      <c r="R87" s="22">
        <f t="shared" si="2"/>
        <v>149.39999999999998</v>
      </c>
      <c r="S87" s="22"/>
      <c r="T87" s="22"/>
      <c r="U87" s="22">
        <f t="shared" si="3"/>
        <v>186.74999999999997</v>
      </c>
      <c r="V87" s="22"/>
      <c r="W87" s="22"/>
    </row>
    <row r="88" spans="1:23" ht="12.75">
      <c r="A88" s="2">
        <v>22</v>
      </c>
      <c r="B88" s="43" t="s">
        <v>279</v>
      </c>
      <c r="C88" s="43"/>
      <c r="D88" s="43"/>
      <c r="E88" s="43"/>
      <c r="F88" s="43"/>
      <c r="G88" s="43"/>
      <c r="H88" s="43"/>
      <c r="I88" s="43"/>
      <c r="J88" s="43"/>
      <c r="K88" s="23" t="s">
        <v>275</v>
      </c>
      <c r="L88" s="23"/>
      <c r="M88" s="22">
        <v>6</v>
      </c>
      <c r="N88" s="22"/>
      <c r="O88" s="22">
        <v>5.6</v>
      </c>
      <c r="P88" s="22"/>
      <c r="Q88" s="22"/>
      <c r="R88" s="22">
        <f t="shared" si="2"/>
        <v>33.599999999999994</v>
      </c>
      <c r="S88" s="22"/>
      <c r="T88" s="22"/>
      <c r="U88" s="22">
        <f t="shared" si="3"/>
        <v>41.99999999999999</v>
      </c>
      <c r="V88" s="22"/>
      <c r="W88" s="22"/>
    </row>
    <row r="89" spans="1:23" ht="12.75">
      <c r="A89" s="2">
        <v>23</v>
      </c>
      <c r="B89" s="43" t="s">
        <v>51</v>
      </c>
      <c r="C89" s="43"/>
      <c r="D89" s="43"/>
      <c r="E89" s="43"/>
      <c r="F89" s="43"/>
      <c r="G89" s="43"/>
      <c r="H89" s="43"/>
      <c r="I89" s="43"/>
      <c r="J89" s="43"/>
      <c r="K89" s="23" t="s">
        <v>275</v>
      </c>
      <c r="L89" s="23"/>
      <c r="M89" s="22">
        <v>10</v>
      </c>
      <c r="N89" s="22"/>
      <c r="O89" s="22">
        <v>28</v>
      </c>
      <c r="P89" s="22"/>
      <c r="Q89" s="22"/>
      <c r="R89" s="22">
        <f t="shared" si="2"/>
        <v>280</v>
      </c>
      <c r="S89" s="22"/>
      <c r="T89" s="22"/>
      <c r="U89" s="22">
        <f t="shared" si="3"/>
        <v>350</v>
      </c>
      <c r="V89" s="22"/>
      <c r="W89" s="22"/>
    </row>
    <row r="90" spans="1:23" ht="12.75">
      <c r="A90" s="2">
        <v>24</v>
      </c>
      <c r="B90" s="43" t="s">
        <v>238</v>
      </c>
      <c r="C90" s="43"/>
      <c r="D90" s="43"/>
      <c r="E90" s="43"/>
      <c r="F90" s="43"/>
      <c r="G90" s="43"/>
      <c r="H90" s="43"/>
      <c r="I90" s="43"/>
      <c r="J90" s="43"/>
      <c r="K90" s="23" t="s">
        <v>284</v>
      </c>
      <c r="L90" s="23"/>
      <c r="M90" s="22">
        <v>0.2</v>
      </c>
      <c r="N90" s="22"/>
      <c r="O90" s="22">
        <v>62.6</v>
      </c>
      <c r="P90" s="22"/>
      <c r="Q90" s="22"/>
      <c r="R90" s="22">
        <f t="shared" si="2"/>
        <v>12.520000000000001</v>
      </c>
      <c r="S90" s="22"/>
      <c r="T90" s="22"/>
      <c r="U90" s="22">
        <f t="shared" si="3"/>
        <v>15.650000000000002</v>
      </c>
      <c r="V90" s="22"/>
      <c r="W90" s="22"/>
    </row>
    <row r="91" spans="1:23" ht="12.75">
      <c r="A91" s="2">
        <v>25</v>
      </c>
      <c r="B91" s="43" t="s">
        <v>232</v>
      </c>
      <c r="C91" s="43"/>
      <c r="D91" s="43"/>
      <c r="E91" s="43"/>
      <c r="F91" s="43"/>
      <c r="G91" s="43"/>
      <c r="H91" s="43"/>
      <c r="I91" s="43"/>
      <c r="J91" s="43"/>
      <c r="K91" s="23" t="s">
        <v>276</v>
      </c>
      <c r="L91" s="23"/>
      <c r="M91" s="22">
        <v>0.5</v>
      </c>
      <c r="N91" s="22"/>
      <c r="O91" s="22">
        <v>6.3</v>
      </c>
      <c r="P91" s="22"/>
      <c r="Q91" s="22"/>
      <c r="R91" s="22">
        <f t="shared" si="2"/>
        <v>3.15</v>
      </c>
      <c r="S91" s="22"/>
      <c r="T91" s="22"/>
      <c r="U91" s="22">
        <f t="shared" si="3"/>
        <v>3.9375</v>
      </c>
      <c r="V91" s="22"/>
      <c r="W91" s="22"/>
    </row>
    <row r="92" spans="1:23" ht="12.75">
      <c r="A92" s="2">
        <v>26</v>
      </c>
      <c r="B92" s="43" t="s">
        <v>289</v>
      </c>
      <c r="C92" s="43"/>
      <c r="D92" s="43"/>
      <c r="E92" s="43"/>
      <c r="F92" s="43"/>
      <c r="G92" s="43"/>
      <c r="H92" s="43"/>
      <c r="I92" s="43"/>
      <c r="J92" s="43"/>
      <c r="K92" s="23" t="s">
        <v>276</v>
      </c>
      <c r="L92" s="23"/>
      <c r="M92" s="22">
        <v>1</v>
      </c>
      <c r="N92" s="22"/>
      <c r="O92" s="22">
        <v>7.7</v>
      </c>
      <c r="P92" s="22"/>
      <c r="Q92" s="22"/>
      <c r="R92" s="22">
        <f t="shared" si="2"/>
        <v>7.7</v>
      </c>
      <c r="S92" s="22"/>
      <c r="T92" s="22"/>
      <c r="U92" s="22">
        <f t="shared" si="3"/>
        <v>9.625</v>
      </c>
      <c r="V92" s="22"/>
      <c r="W92" s="22"/>
    </row>
    <row r="93" spans="1:23" ht="12.75">
      <c r="A93" s="2">
        <v>27</v>
      </c>
      <c r="B93" s="43" t="s">
        <v>52</v>
      </c>
      <c r="C93" s="43"/>
      <c r="D93" s="43"/>
      <c r="E93" s="43"/>
      <c r="F93" s="43"/>
      <c r="G93" s="43"/>
      <c r="H93" s="43"/>
      <c r="I93" s="43"/>
      <c r="J93" s="43"/>
      <c r="K93" s="23" t="s">
        <v>284</v>
      </c>
      <c r="L93" s="23"/>
      <c r="M93" s="22">
        <v>0.2</v>
      </c>
      <c r="N93" s="22"/>
      <c r="O93" s="22">
        <v>14.5</v>
      </c>
      <c r="P93" s="22"/>
      <c r="Q93" s="22"/>
      <c r="R93" s="22">
        <f t="shared" si="2"/>
        <v>2.9000000000000004</v>
      </c>
      <c r="S93" s="22"/>
      <c r="T93" s="22"/>
      <c r="U93" s="22">
        <f t="shared" si="3"/>
        <v>3.6250000000000004</v>
      </c>
      <c r="V93" s="22"/>
      <c r="W93" s="22"/>
    </row>
    <row r="94" spans="1:23" ht="12.75">
      <c r="A94" s="2">
        <v>28</v>
      </c>
      <c r="B94" s="43" t="s">
        <v>53</v>
      </c>
      <c r="C94" s="43"/>
      <c r="D94" s="43"/>
      <c r="E94" s="43"/>
      <c r="F94" s="43"/>
      <c r="G94" s="43"/>
      <c r="H94" s="43"/>
      <c r="I94" s="43"/>
      <c r="J94" s="43"/>
      <c r="K94" s="23" t="s">
        <v>284</v>
      </c>
      <c r="L94" s="23"/>
      <c r="M94" s="22">
        <v>1.2</v>
      </c>
      <c r="N94" s="22"/>
      <c r="O94" s="22">
        <v>21</v>
      </c>
      <c r="P94" s="22"/>
      <c r="Q94" s="22"/>
      <c r="R94" s="22">
        <f t="shared" si="2"/>
        <v>25.2</v>
      </c>
      <c r="S94" s="22"/>
      <c r="T94" s="22"/>
      <c r="U94" s="22">
        <f t="shared" si="3"/>
        <v>31.5</v>
      </c>
      <c r="V94" s="22"/>
      <c r="W94" s="22"/>
    </row>
    <row r="95" spans="1:23" ht="12.75">
      <c r="A95" s="2">
        <v>29</v>
      </c>
      <c r="B95" s="43" t="s">
        <v>54</v>
      </c>
      <c r="C95" s="43"/>
      <c r="D95" s="43"/>
      <c r="E95" s="43"/>
      <c r="F95" s="43"/>
      <c r="G95" s="43"/>
      <c r="H95" s="43"/>
      <c r="I95" s="43"/>
      <c r="J95" s="43"/>
      <c r="K95" s="23" t="s">
        <v>284</v>
      </c>
      <c r="L95" s="23"/>
      <c r="M95" s="22">
        <v>0.2</v>
      </c>
      <c r="N95" s="22"/>
      <c r="O95" s="22">
        <v>60</v>
      </c>
      <c r="P95" s="22"/>
      <c r="Q95" s="22"/>
      <c r="R95" s="22">
        <f t="shared" si="2"/>
        <v>12</v>
      </c>
      <c r="S95" s="22"/>
      <c r="T95" s="22"/>
      <c r="U95" s="22">
        <f t="shared" si="3"/>
        <v>15</v>
      </c>
      <c r="V95" s="22"/>
      <c r="W95" s="22"/>
    </row>
    <row r="96" spans="1:23" ht="12.75">
      <c r="A96" s="2">
        <v>30</v>
      </c>
      <c r="B96" s="43" t="s">
        <v>55</v>
      </c>
      <c r="C96" s="43"/>
      <c r="D96" s="43"/>
      <c r="E96" s="43"/>
      <c r="F96" s="43"/>
      <c r="G96" s="43"/>
      <c r="H96" s="43"/>
      <c r="I96" s="43"/>
      <c r="J96" s="43"/>
      <c r="K96" s="53" t="s">
        <v>284</v>
      </c>
      <c r="L96" s="53"/>
      <c r="M96" s="22">
        <v>7</v>
      </c>
      <c r="N96" s="22"/>
      <c r="O96" s="22">
        <v>35</v>
      </c>
      <c r="P96" s="22"/>
      <c r="Q96" s="22"/>
      <c r="R96" s="22">
        <f t="shared" si="2"/>
        <v>245</v>
      </c>
      <c r="S96" s="22"/>
      <c r="T96" s="22"/>
      <c r="U96" s="22">
        <f t="shared" si="3"/>
        <v>306.25</v>
      </c>
      <c r="V96" s="22"/>
      <c r="W96" s="22"/>
    </row>
    <row r="97" spans="1:23" ht="12.75">
      <c r="A97" s="2">
        <v>31</v>
      </c>
      <c r="B97" s="43" t="s">
        <v>56</v>
      </c>
      <c r="C97" s="43"/>
      <c r="D97" s="43"/>
      <c r="E97" s="43"/>
      <c r="F97" s="43"/>
      <c r="G97" s="43"/>
      <c r="H97" s="43"/>
      <c r="I97" s="43"/>
      <c r="J97" s="43"/>
      <c r="K97" s="23" t="s">
        <v>275</v>
      </c>
      <c r="L97" s="23"/>
      <c r="M97" s="22">
        <v>5</v>
      </c>
      <c r="N97" s="22"/>
      <c r="O97" s="22">
        <v>29</v>
      </c>
      <c r="P97" s="22"/>
      <c r="Q97" s="22"/>
      <c r="R97" s="22">
        <f t="shared" si="2"/>
        <v>145</v>
      </c>
      <c r="S97" s="22"/>
      <c r="T97" s="22"/>
      <c r="U97" s="22">
        <f t="shared" si="3"/>
        <v>181.25</v>
      </c>
      <c r="V97" s="22"/>
      <c r="W97" s="22"/>
    </row>
    <row r="98" spans="1:23" ht="12.75">
      <c r="A98" s="2">
        <v>32</v>
      </c>
      <c r="B98" s="43" t="s">
        <v>186</v>
      </c>
      <c r="C98" s="43"/>
      <c r="D98" s="43"/>
      <c r="E98" s="43"/>
      <c r="F98" s="43"/>
      <c r="G98" s="43"/>
      <c r="H98" s="43"/>
      <c r="I98" s="43"/>
      <c r="J98" s="43"/>
      <c r="K98" s="23" t="s">
        <v>284</v>
      </c>
      <c r="L98" s="23"/>
      <c r="M98" s="22">
        <v>5</v>
      </c>
      <c r="N98" s="22"/>
      <c r="O98" s="22">
        <v>77</v>
      </c>
      <c r="P98" s="22"/>
      <c r="Q98" s="22"/>
      <c r="R98" s="22">
        <f t="shared" si="2"/>
        <v>385</v>
      </c>
      <c r="S98" s="22"/>
      <c r="T98" s="22"/>
      <c r="U98" s="22">
        <f t="shared" si="3"/>
        <v>481.25</v>
      </c>
      <c r="V98" s="22"/>
      <c r="W98" s="22"/>
    </row>
    <row r="99" spans="1:23" ht="12.75">
      <c r="A99" s="2">
        <v>33</v>
      </c>
      <c r="B99" s="43" t="s">
        <v>57</v>
      </c>
      <c r="C99" s="43"/>
      <c r="D99" s="43"/>
      <c r="E99" s="43"/>
      <c r="F99" s="43"/>
      <c r="G99" s="43"/>
      <c r="H99" s="43"/>
      <c r="I99" s="43"/>
      <c r="J99" s="43"/>
      <c r="K99" s="23" t="s">
        <v>285</v>
      </c>
      <c r="L99" s="23"/>
      <c r="M99" s="22">
        <v>3</v>
      </c>
      <c r="N99" s="22"/>
      <c r="O99" s="22">
        <v>24</v>
      </c>
      <c r="P99" s="22"/>
      <c r="Q99" s="22"/>
      <c r="R99" s="22">
        <f t="shared" si="2"/>
        <v>72</v>
      </c>
      <c r="S99" s="22"/>
      <c r="T99" s="22"/>
      <c r="U99" s="22">
        <f t="shared" si="3"/>
        <v>90</v>
      </c>
      <c r="V99" s="22"/>
      <c r="W99" s="22"/>
    </row>
    <row r="100" spans="1:23" ht="26.25" customHeight="1">
      <c r="A100" s="2">
        <v>34</v>
      </c>
      <c r="B100" s="43" t="s">
        <v>58</v>
      </c>
      <c r="C100" s="43"/>
      <c r="D100" s="43"/>
      <c r="E100" s="43"/>
      <c r="F100" s="43"/>
      <c r="G100" s="43"/>
      <c r="H100" s="43"/>
      <c r="I100" s="43"/>
      <c r="J100" s="43"/>
      <c r="K100" s="23" t="s">
        <v>275</v>
      </c>
      <c r="L100" s="23"/>
      <c r="M100" s="22">
        <v>10</v>
      </c>
      <c r="N100" s="22"/>
      <c r="O100" s="22">
        <v>45</v>
      </c>
      <c r="P100" s="22"/>
      <c r="Q100" s="22"/>
      <c r="R100" s="22">
        <f t="shared" si="2"/>
        <v>450</v>
      </c>
      <c r="S100" s="22"/>
      <c r="T100" s="22"/>
      <c r="U100" s="22">
        <f t="shared" si="3"/>
        <v>562.5</v>
      </c>
      <c r="V100" s="22"/>
      <c r="W100" s="22"/>
    </row>
    <row r="101" spans="1:23" ht="12.75">
      <c r="A101" s="2">
        <v>35</v>
      </c>
      <c r="B101" s="43" t="s">
        <v>187</v>
      </c>
      <c r="C101" s="43"/>
      <c r="D101" s="43"/>
      <c r="E101" s="43"/>
      <c r="F101" s="43"/>
      <c r="G101" s="43"/>
      <c r="H101" s="43"/>
      <c r="I101" s="43"/>
      <c r="J101" s="43"/>
      <c r="K101" s="23" t="s">
        <v>275</v>
      </c>
      <c r="L101" s="23"/>
      <c r="M101" s="22">
        <v>3</v>
      </c>
      <c r="N101" s="22"/>
      <c r="O101" s="22">
        <v>30</v>
      </c>
      <c r="P101" s="22"/>
      <c r="Q101" s="22"/>
      <c r="R101" s="22">
        <f t="shared" si="2"/>
        <v>90</v>
      </c>
      <c r="S101" s="22"/>
      <c r="T101" s="22"/>
      <c r="U101" s="22">
        <f t="shared" si="3"/>
        <v>112.5</v>
      </c>
      <c r="V101" s="22"/>
      <c r="W101" s="22"/>
    </row>
    <row r="102" spans="1:23" ht="12.75">
      <c r="A102" s="2">
        <v>36</v>
      </c>
      <c r="B102" s="43" t="s">
        <v>59</v>
      </c>
      <c r="C102" s="43"/>
      <c r="D102" s="43"/>
      <c r="E102" s="43"/>
      <c r="F102" s="43"/>
      <c r="G102" s="43"/>
      <c r="H102" s="43"/>
      <c r="I102" s="43"/>
      <c r="J102" s="43"/>
      <c r="K102" s="60" t="s">
        <v>284</v>
      </c>
      <c r="L102" s="60"/>
      <c r="M102" s="63">
        <v>3.2</v>
      </c>
      <c r="N102" s="63"/>
      <c r="O102" s="22">
        <v>128</v>
      </c>
      <c r="P102" s="22"/>
      <c r="Q102" s="22"/>
      <c r="R102" s="22">
        <f t="shared" si="2"/>
        <v>409.6</v>
      </c>
      <c r="S102" s="22"/>
      <c r="T102" s="22"/>
      <c r="U102" s="22">
        <f t="shared" si="3"/>
        <v>512</v>
      </c>
      <c r="V102" s="22"/>
      <c r="W102" s="22"/>
    </row>
    <row r="103" spans="1:23" ht="12.75">
      <c r="A103" s="2">
        <v>37</v>
      </c>
      <c r="B103" s="61" t="s">
        <v>188</v>
      </c>
      <c r="C103" s="61"/>
      <c r="D103" s="61"/>
      <c r="E103" s="61"/>
      <c r="F103" s="61"/>
      <c r="G103" s="61"/>
      <c r="H103" s="61"/>
      <c r="I103" s="61"/>
      <c r="J103" s="61"/>
      <c r="K103" s="60" t="s">
        <v>275</v>
      </c>
      <c r="L103" s="60"/>
      <c r="M103" s="62">
        <v>4</v>
      </c>
      <c r="N103" s="62"/>
      <c r="O103" s="62">
        <v>25</v>
      </c>
      <c r="P103" s="62"/>
      <c r="Q103" s="62"/>
      <c r="R103" s="22">
        <f t="shared" si="2"/>
        <v>100</v>
      </c>
      <c r="S103" s="22"/>
      <c r="T103" s="22"/>
      <c r="U103" s="22">
        <f t="shared" si="3"/>
        <v>125</v>
      </c>
      <c r="V103" s="22"/>
      <c r="W103" s="22"/>
    </row>
    <row r="104" spans="1:23" ht="12.75">
      <c r="A104" s="2">
        <v>38</v>
      </c>
      <c r="B104" s="43" t="s">
        <v>60</v>
      </c>
      <c r="C104" s="43"/>
      <c r="D104" s="43"/>
      <c r="E104" s="43"/>
      <c r="F104" s="43"/>
      <c r="G104" s="43"/>
      <c r="H104" s="43"/>
      <c r="I104" s="43"/>
      <c r="J104" s="43"/>
      <c r="K104" s="23" t="s">
        <v>284</v>
      </c>
      <c r="L104" s="23"/>
      <c r="M104" s="22">
        <v>1.5</v>
      </c>
      <c r="N104" s="22"/>
      <c r="O104" s="22">
        <v>48.7</v>
      </c>
      <c r="P104" s="22"/>
      <c r="Q104" s="22"/>
      <c r="R104" s="22">
        <f t="shared" si="2"/>
        <v>73.05000000000001</v>
      </c>
      <c r="S104" s="22"/>
      <c r="T104" s="22"/>
      <c r="U104" s="22">
        <f t="shared" si="3"/>
        <v>91.31250000000001</v>
      </c>
      <c r="V104" s="22"/>
      <c r="W104" s="22"/>
    </row>
    <row r="105" spans="1:23" ht="12.75">
      <c r="A105" s="2">
        <v>39</v>
      </c>
      <c r="B105" s="43" t="s">
        <v>233</v>
      </c>
      <c r="C105" s="43"/>
      <c r="D105" s="43"/>
      <c r="E105" s="43"/>
      <c r="F105" s="43"/>
      <c r="G105" s="43"/>
      <c r="H105" s="43"/>
      <c r="I105" s="43"/>
      <c r="J105" s="43"/>
      <c r="K105" s="23" t="s">
        <v>284</v>
      </c>
      <c r="L105" s="23"/>
      <c r="M105" s="22">
        <v>3.2</v>
      </c>
      <c r="N105" s="22"/>
      <c r="O105" s="22">
        <v>58</v>
      </c>
      <c r="P105" s="22"/>
      <c r="Q105" s="22"/>
      <c r="R105" s="22">
        <f t="shared" si="2"/>
        <v>185.60000000000002</v>
      </c>
      <c r="S105" s="22"/>
      <c r="T105" s="22"/>
      <c r="U105" s="22">
        <f t="shared" si="3"/>
        <v>232.00000000000003</v>
      </c>
      <c r="V105" s="22"/>
      <c r="W105" s="22"/>
    </row>
    <row r="106" spans="1:23" ht="27" customHeight="1">
      <c r="A106" s="2">
        <v>40</v>
      </c>
      <c r="B106" s="43" t="s">
        <v>311</v>
      </c>
      <c r="C106" s="43"/>
      <c r="D106" s="43"/>
      <c r="E106" s="43"/>
      <c r="F106" s="43"/>
      <c r="G106" s="43"/>
      <c r="H106" s="43"/>
      <c r="I106" s="43"/>
      <c r="J106" s="43"/>
      <c r="K106" s="23" t="s">
        <v>310</v>
      </c>
      <c r="L106" s="23"/>
      <c r="M106" s="22">
        <v>0.5</v>
      </c>
      <c r="N106" s="22"/>
      <c r="O106" s="22">
        <v>147.1</v>
      </c>
      <c r="P106" s="22"/>
      <c r="Q106" s="22"/>
      <c r="R106" s="22">
        <f t="shared" si="2"/>
        <v>73.55</v>
      </c>
      <c r="S106" s="22"/>
      <c r="T106" s="22"/>
      <c r="U106" s="22">
        <f t="shared" si="3"/>
        <v>91.9375</v>
      </c>
      <c r="V106" s="22"/>
      <c r="W106" s="22"/>
    </row>
    <row r="107" spans="1:23" ht="28.5" customHeight="1">
      <c r="A107" s="2">
        <v>41</v>
      </c>
      <c r="B107" s="43" t="s">
        <v>61</v>
      </c>
      <c r="C107" s="43"/>
      <c r="D107" s="43"/>
      <c r="E107" s="43"/>
      <c r="F107" s="43"/>
      <c r="G107" s="43"/>
      <c r="H107" s="43"/>
      <c r="I107" s="43"/>
      <c r="J107" s="43"/>
      <c r="K107" s="23" t="s">
        <v>284</v>
      </c>
      <c r="L107" s="23"/>
      <c r="M107" s="22">
        <v>4.5</v>
      </c>
      <c r="N107" s="22"/>
      <c r="O107" s="22">
        <v>10.4</v>
      </c>
      <c r="P107" s="22"/>
      <c r="Q107" s="22"/>
      <c r="R107" s="22">
        <f t="shared" si="2"/>
        <v>46.800000000000004</v>
      </c>
      <c r="S107" s="22"/>
      <c r="T107" s="22"/>
      <c r="U107" s="22">
        <f t="shared" si="3"/>
        <v>58.50000000000001</v>
      </c>
      <c r="V107" s="22"/>
      <c r="W107" s="22"/>
    </row>
    <row r="108" spans="1:23" ht="12.75">
      <c r="A108" s="2">
        <v>42</v>
      </c>
      <c r="B108" s="43" t="s">
        <v>309</v>
      </c>
      <c r="C108" s="43"/>
      <c r="D108" s="43"/>
      <c r="E108" s="43"/>
      <c r="F108" s="43"/>
      <c r="G108" s="43"/>
      <c r="H108" s="43"/>
      <c r="I108" s="43"/>
      <c r="J108" s="43"/>
      <c r="K108" s="23" t="s">
        <v>284</v>
      </c>
      <c r="L108" s="23"/>
      <c r="M108" s="22">
        <v>4</v>
      </c>
      <c r="N108" s="22"/>
      <c r="O108" s="22">
        <v>46</v>
      </c>
      <c r="P108" s="22"/>
      <c r="Q108" s="22"/>
      <c r="R108" s="22">
        <f t="shared" si="2"/>
        <v>184</v>
      </c>
      <c r="S108" s="22"/>
      <c r="T108" s="22"/>
      <c r="U108" s="22">
        <f t="shared" si="3"/>
        <v>230</v>
      </c>
      <c r="V108" s="22"/>
      <c r="W108" s="22"/>
    </row>
    <row r="109" spans="1:23" ht="12.75">
      <c r="A109" s="2">
        <v>43</v>
      </c>
      <c r="B109" s="43" t="s">
        <v>62</v>
      </c>
      <c r="C109" s="43"/>
      <c r="D109" s="43"/>
      <c r="E109" s="43"/>
      <c r="F109" s="43"/>
      <c r="G109" s="43"/>
      <c r="H109" s="43"/>
      <c r="I109" s="43"/>
      <c r="J109" s="43"/>
      <c r="K109" s="23" t="s">
        <v>285</v>
      </c>
      <c r="L109" s="23"/>
      <c r="M109" s="22">
        <v>1.5</v>
      </c>
      <c r="N109" s="22"/>
      <c r="O109" s="22">
        <v>56</v>
      </c>
      <c r="P109" s="22"/>
      <c r="Q109" s="22"/>
      <c r="R109" s="22">
        <f t="shared" si="2"/>
        <v>84</v>
      </c>
      <c r="S109" s="22"/>
      <c r="T109" s="22"/>
      <c r="U109" s="22">
        <f t="shared" si="3"/>
        <v>105</v>
      </c>
      <c r="V109" s="22"/>
      <c r="W109" s="22"/>
    </row>
    <row r="110" spans="1:23" ht="12.75">
      <c r="A110" s="2">
        <v>44</v>
      </c>
      <c r="B110" s="43" t="s">
        <v>63</v>
      </c>
      <c r="C110" s="43"/>
      <c r="D110" s="43"/>
      <c r="E110" s="43"/>
      <c r="F110" s="43"/>
      <c r="G110" s="43"/>
      <c r="H110" s="43"/>
      <c r="I110" s="43"/>
      <c r="J110" s="43"/>
      <c r="K110" s="23" t="s">
        <v>284</v>
      </c>
      <c r="L110" s="23"/>
      <c r="M110" s="22">
        <v>0.2</v>
      </c>
      <c r="N110" s="22"/>
      <c r="O110" s="22">
        <v>65</v>
      </c>
      <c r="P110" s="22"/>
      <c r="Q110" s="22"/>
      <c r="R110" s="22">
        <f t="shared" si="2"/>
        <v>13</v>
      </c>
      <c r="S110" s="22"/>
      <c r="T110" s="22"/>
      <c r="U110" s="22">
        <f t="shared" si="3"/>
        <v>16.25</v>
      </c>
      <c r="V110" s="22"/>
      <c r="W110" s="22"/>
    </row>
    <row r="111" spans="1:23" ht="12.75">
      <c r="A111" s="2">
        <v>45</v>
      </c>
      <c r="B111" s="43" t="s">
        <v>189</v>
      </c>
      <c r="C111" s="43"/>
      <c r="D111" s="43"/>
      <c r="E111" s="43"/>
      <c r="F111" s="43"/>
      <c r="G111" s="43"/>
      <c r="H111" s="43"/>
      <c r="I111" s="43"/>
      <c r="J111" s="43"/>
      <c r="K111" s="23" t="s">
        <v>285</v>
      </c>
      <c r="L111" s="23"/>
      <c r="M111" s="22">
        <v>0.7</v>
      </c>
      <c r="N111" s="22"/>
      <c r="O111" s="22">
        <v>45</v>
      </c>
      <c r="P111" s="22"/>
      <c r="Q111" s="22"/>
      <c r="R111" s="22">
        <f t="shared" si="2"/>
        <v>31.499999999999996</v>
      </c>
      <c r="S111" s="22"/>
      <c r="T111" s="22"/>
      <c r="U111" s="22">
        <f t="shared" si="3"/>
        <v>39.37499999999999</v>
      </c>
      <c r="V111" s="22"/>
      <c r="W111" s="22"/>
    </row>
    <row r="112" spans="1:23" ht="12.75">
      <c r="A112" s="2">
        <v>46</v>
      </c>
      <c r="B112" s="43" t="s">
        <v>190</v>
      </c>
      <c r="C112" s="43"/>
      <c r="D112" s="43"/>
      <c r="E112" s="43"/>
      <c r="F112" s="43"/>
      <c r="G112" s="43"/>
      <c r="H112" s="43"/>
      <c r="I112" s="43"/>
      <c r="J112" s="43"/>
      <c r="K112" s="23" t="s">
        <v>8</v>
      </c>
      <c r="L112" s="23"/>
      <c r="M112" s="22">
        <v>1</v>
      </c>
      <c r="N112" s="22"/>
      <c r="O112" s="22">
        <v>32</v>
      </c>
      <c r="P112" s="22"/>
      <c r="Q112" s="22"/>
      <c r="R112" s="22">
        <f t="shared" si="2"/>
        <v>32</v>
      </c>
      <c r="S112" s="22"/>
      <c r="T112" s="22"/>
      <c r="U112" s="22">
        <f t="shared" si="3"/>
        <v>40</v>
      </c>
      <c r="V112" s="22"/>
      <c r="W112" s="22"/>
    </row>
    <row r="113" spans="1:23" ht="12.75">
      <c r="A113" s="2">
        <v>47</v>
      </c>
      <c r="B113" s="43" t="s">
        <v>191</v>
      </c>
      <c r="C113" s="43"/>
      <c r="D113" s="43"/>
      <c r="E113" s="43"/>
      <c r="F113" s="43"/>
      <c r="G113" s="43"/>
      <c r="H113" s="43"/>
      <c r="I113" s="43"/>
      <c r="J113" s="43"/>
      <c r="K113" s="23" t="s">
        <v>284</v>
      </c>
      <c r="L113" s="23"/>
      <c r="M113" s="22">
        <v>0.7</v>
      </c>
      <c r="N113" s="22"/>
      <c r="O113" s="22">
        <v>50</v>
      </c>
      <c r="P113" s="22"/>
      <c r="Q113" s="22"/>
      <c r="R113" s="22">
        <f t="shared" si="2"/>
        <v>35</v>
      </c>
      <c r="S113" s="22"/>
      <c r="T113" s="22"/>
      <c r="U113" s="22">
        <f t="shared" si="3"/>
        <v>43.75</v>
      </c>
      <c r="V113" s="22"/>
      <c r="W113" s="22"/>
    </row>
    <row r="114" spans="1:23" ht="12.75">
      <c r="A114" s="2">
        <v>48</v>
      </c>
      <c r="B114" s="43" t="s">
        <v>208</v>
      </c>
      <c r="C114" s="43"/>
      <c r="D114" s="43"/>
      <c r="E114" s="43"/>
      <c r="F114" s="43"/>
      <c r="G114" s="43"/>
      <c r="H114" s="43"/>
      <c r="I114" s="43"/>
      <c r="J114" s="43"/>
      <c r="K114" s="23" t="s">
        <v>284</v>
      </c>
      <c r="L114" s="23"/>
      <c r="M114" s="22">
        <v>3</v>
      </c>
      <c r="N114" s="22"/>
      <c r="O114" s="22">
        <v>87.8</v>
      </c>
      <c r="P114" s="22"/>
      <c r="Q114" s="22"/>
      <c r="R114" s="22">
        <f t="shared" si="2"/>
        <v>263.4</v>
      </c>
      <c r="S114" s="22"/>
      <c r="T114" s="22"/>
      <c r="U114" s="22">
        <f t="shared" si="3"/>
        <v>329.25</v>
      </c>
      <c r="V114" s="22"/>
      <c r="W114" s="22"/>
    </row>
    <row r="115" spans="1:23" ht="12.75">
      <c r="A115" s="2">
        <v>49</v>
      </c>
      <c r="B115" s="43" t="s">
        <v>320</v>
      </c>
      <c r="C115" s="43"/>
      <c r="D115" s="43"/>
      <c r="E115" s="43"/>
      <c r="F115" s="43"/>
      <c r="G115" s="43"/>
      <c r="H115" s="43"/>
      <c r="I115" s="43"/>
      <c r="J115" s="43"/>
      <c r="K115" s="23" t="s">
        <v>275</v>
      </c>
      <c r="L115" s="23"/>
      <c r="M115" s="22">
        <v>14</v>
      </c>
      <c r="N115" s="22"/>
      <c r="O115" s="22">
        <v>10.6</v>
      </c>
      <c r="P115" s="22"/>
      <c r="Q115" s="22"/>
      <c r="R115" s="22">
        <f t="shared" si="2"/>
        <v>148.4</v>
      </c>
      <c r="S115" s="22"/>
      <c r="T115" s="22"/>
      <c r="U115" s="22">
        <f t="shared" si="3"/>
        <v>185.5</v>
      </c>
      <c r="V115" s="22"/>
      <c r="W115" s="22"/>
    </row>
    <row r="116" spans="1:23" ht="12.75">
      <c r="A116" s="2">
        <v>50</v>
      </c>
      <c r="B116" s="43" t="s">
        <v>65</v>
      </c>
      <c r="C116" s="43"/>
      <c r="D116" s="43"/>
      <c r="E116" s="43"/>
      <c r="F116" s="43"/>
      <c r="G116" s="43"/>
      <c r="H116" s="43"/>
      <c r="I116" s="43"/>
      <c r="J116" s="43"/>
      <c r="K116" s="23" t="s">
        <v>284</v>
      </c>
      <c r="L116" s="23"/>
      <c r="M116" s="22">
        <v>0.3</v>
      </c>
      <c r="N116" s="22"/>
      <c r="O116" s="22">
        <v>68.7</v>
      </c>
      <c r="P116" s="22"/>
      <c r="Q116" s="22"/>
      <c r="R116" s="22">
        <f t="shared" si="2"/>
        <v>20.61</v>
      </c>
      <c r="S116" s="22"/>
      <c r="T116" s="22"/>
      <c r="U116" s="22">
        <f t="shared" si="3"/>
        <v>25.7625</v>
      </c>
      <c r="V116" s="22"/>
      <c r="W116" s="22"/>
    </row>
    <row r="117" spans="1:23" ht="12.75">
      <c r="A117" s="2">
        <v>51</v>
      </c>
      <c r="B117" s="43" t="s">
        <v>66</v>
      </c>
      <c r="C117" s="43"/>
      <c r="D117" s="43"/>
      <c r="E117" s="43"/>
      <c r="F117" s="43"/>
      <c r="G117" s="43"/>
      <c r="H117" s="43"/>
      <c r="I117" s="43"/>
      <c r="J117" s="43"/>
      <c r="K117" s="23" t="s">
        <v>275</v>
      </c>
      <c r="L117" s="23"/>
      <c r="M117" s="22">
        <v>6</v>
      </c>
      <c r="N117" s="22"/>
      <c r="O117" s="22">
        <v>14.8</v>
      </c>
      <c r="P117" s="22"/>
      <c r="Q117" s="22"/>
      <c r="R117" s="22">
        <f t="shared" si="2"/>
        <v>88.80000000000001</v>
      </c>
      <c r="S117" s="22"/>
      <c r="T117" s="22"/>
      <c r="U117" s="22">
        <f t="shared" si="3"/>
        <v>111.00000000000001</v>
      </c>
      <c r="V117" s="22"/>
      <c r="W117" s="22"/>
    </row>
    <row r="118" spans="1:23" ht="12.75">
      <c r="A118" s="2">
        <v>52</v>
      </c>
      <c r="B118" s="43" t="s">
        <v>67</v>
      </c>
      <c r="C118" s="43"/>
      <c r="D118" s="43"/>
      <c r="E118" s="43"/>
      <c r="F118" s="43"/>
      <c r="G118" s="43"/>
      <c r="H118" s="43"/>
      <c r="I118" s="43"/>
      <c r="J118" s="43"/>
      <c r="K118" s="23" t="s">
        <v>275</v>
      </c>
      <c r="L118" s="23"/>
      <c r="M118" s="22">
        <v>10</v>
      </c>
      <c r="N118" s="22"/>
      <c r="O118" s="22">
        <v>320</v>
      </c>
      <c r="P118" s="22"/>
      <c r="Q118" s="22"/>
      <c r="R118" s="22">
        <f t="shared" si="2"/>
        <v>3200</v>
      </c>
      <c r="S118" s="22"/>
      <c r="T118" s="22"/>
      <c r="U118" s="22">
        <f t="shared" si="3"/>
        <v>4000</v>
      </c>
      <c r="V118" s="22"/>
      <c r="W118" s="22"/>
    </row>
    <row r="119" spans="1:23" ht="12.75">
      <c r="A119" s="2">
        <v>53</v>
      </c>
      <c r="B119" s="43" t="s">
        <v>68</v>
      </c>
      <c r="C119" s="43"/>
      <c r="D119" s="43"/>
      <c r="E119" s="43"/>
      <c r="F119" s="43"/>
      <c r="G119" s="43"/>
      <c r="H119" s="43"/>
      <c r="I119" s="43"/>
      <c r="J119" s="43"/>
      <c r="K119" s="23" t="s">
        <v>284</v>
      </c>
      <c r="L119" s="23"/>
      <c r="M119" s="22">
        <v>7.2</v>
      </c>
      <c r="N119" s="22"/>
      <c r="O119" s="22">
        <v>20.68</v>
      </c>
      <c r="P119" s="22"/>
      <c r="Q119" s="22"/>
      <c r="R119" s="22">
        <f t="shared" si="2"/>
        <v>148.89600000000002</v>
      </c>
      <c r="S119" s="22"/>
      <c r="T119" s="22"/>
      <c r="U119" s="22">
        <f t="shared" si="3"/>
        <v>186.12</v>
      </c>
      <c r="V119" s="22"/>
      <c r="W119" s="22"/>
    </row>
    <row r="120" spans="1:23" ht="12.75">
      <c r="A120" s="2">
        <v>54</v>
      </c>
      <c r="B120" s="43" t="s">
        <v>69</v>
      </c>
      <c r="C120" s="43"/>
      <c r="D120" s="43"/>
      <c r="E120" s="43"/>
      <c r="F120" s="43"/>
      <c r="G120" s="43"/>
      <c r="H120" s="43"/>
      <c r="I120" s="43"/>
      <c r="J120" s="43"/>
      <c r="K120" s="23" t="s">
        <v>284</v>
      </c>
      <c r="L120" s="23"/>
      <c r="M120" s="22">
        <v>0.2</v>
      </c>
      <c r="N120" s="22"/>
      <c r="O120" s="22">
        <v>14.5</v>
      </c>
      <c r="P120" s="22"/>
      <c r="Q120" s="22"/>
      <c r="R120" s="22">
        <f t="shared" si="2"/>
        <v>2.9000000000000004</v>
      </c>
      <c r="S120" s="22"/>
      <c r="T120" s="22"/>
      <c r="U120" s="22">
        <f t="shared" si="3"/>
        <v>3.6250000000000004</v>
      </c>
      <c r="V120" s="22"/>
      <c r="W120" s="22"/>
    </row>
    <row r="121" spans="1:23" ht="12.75">
      <c r="A121" s="2">
        <v>55</v>
      </c>
      <c r="B121" s="43" t="s">
        <v>70</v>
      </c>
      <c r="C121" s="43"/>
      <c r="D121" s="43"/>
      <c r="E121" s="43"/>
      <c r="F121" s="43"/>
      <c r="G121" s="43"/>
      <c r="H121" s="43"/>
      <c r="I121" s="43"/>
      <c r="J121" s="43"/>
      <c r="K121" s="23" t="s">
        <v>275</v>
      </c>
      <c r="L121" s="23"/>
      <c r="M121" s="22">
        <v>60</v>
      </c>
      <c r="N121" s="22"/>
      <c r="O121" s="22">
        <v>0.3</v>
      </c>
      <c r="P121" s="22"/>
      <c r="Q121" s="22"/>
      <c r="R121" s="22">
        <f t="shared" si="2"/>
        <v>18</v>
      </c>
      <c r="S121" s="22"/>
      <c r="T121" s="22"/>
      <c r="U121" s="22">
        <f t="shared" si="3"/>
        <v>22.5</v>
      </c>
      <c r="V121" s="22"/>
      <c r="W121" s="22"/>
    </row>
    <row r="122" spans="1:23" ht="27.75" customHeight="1">
      <c r="A122" s="2">
        <v>56</v>
      </c>
      <c r="B122" s="43" t="s">
        <v>299</v>
      </c>
      <c r="C122" s="43"/>
      <c r="D122" s="43"/>
      <c r="E122" s="43"/>
      <c r="F122" s="43"/>
      <c r="G122" s="43"/>
      <c r="H122" s="43"/>
      <c r="I122" s="43"/>
      <c r="J122" s="43"/>
      <c r="K122" s="23" t="s">
        <v>310</v>
      </c>
      <c r="L122" s="23"/>
      <c r="M122" s="22">
        <v>1</v>
      </c>
      <c r="N122" s="22"/>
      <c r="O122" s="22">
        <v>135.4</v>
      </c>
      <c r="P122" s="22"/>
      <c r="Q122" s="22"/>
      <c r="R122" s="22">
        <f t="shared" si="2"/>
        <v>135.4</v>
      </c>
      <c r="S122" s="22"/>
      <c r="T122" s="22"/>
      <c r="U122" s="22">
        <f t="shared" si="3"/>
        <v>169.25</v>
      </c>
      <c r="V122" s="22"/>
      <c r="W122" s="22"/>
    </row>
    <row r="123" spans="1:23" ht="12.75" customHeight="1">
      <c r="A123" s="2">
        <v>57</v>
      </c>
      <c r="B123" s="43" t="s">
        <v>71</v>
      </c>
      <c r="C123" s="43"/>
      <c r="D123" s="43"/>
      <c r="E123" s="43"/>
      <c r="F123" s="43"/>
      <c r="G123" s="43"/>
      <c r="H123" s="43"/>
      <c r="I123" s="43"/>
      <c r="J123" s="43"/>
      <c r="K123" s="23" t="s">
        <v>290</v>
      </c>
      <c r="L123" s="23"/>
      <c r="M123" s="22">
        <v>3.5</v>
      </c>
      <c r="N123" s="22"/>
      <c r="O123" s="22">
        <v>75</v>
      </c>
      <c r="P123" s="22"/>
      <c r="Q123" s="22"/>
      <c r="R123" s="22">
        <f t="shared" si="2"/>
        <v>262.5</v>
      </c>
      <c r="S123" s="22"/>
      <c r="T123" s="22"/>
      <c r="U123" s="22">
        <f t="shared" si="3"/>
        <v>328.125</v>
      </c>
      <c r="V123" s="22"/>
      <c r="W123" s="22"/>
    </row>
    <row r="124" spans="1:23" ht="12.75" customHeight="1">
      <c r="A124" s="2">
        <v>58</v>
      </c>
      <c r="B124" s="43" t="s">
        <v>72</v>
      </c>
      <c r="C124" s="43"/>
      <c r="D124" s="43"/>
      <c r="E124" s="43"/>
      <c r="F124" s="43"/>
      <c r="G124" s="43"/>
      <c r="H124" s="43"/>
      <c r="I124" s="43"/>
      <c r="J124" s="43"/>
      <c r="K124" s="23" t="s">
        <v>284</v>
      </c>
      <c r="L124" s="23"/>
      <c r="M124" s="22">
        <v>20</v>
      </c>
      <c r="N124" s="22"/>
      <c r="O124" s="22">
        <v>5.1</v>
      </c>
      <c r="P124" s="22"/>
      <c r="Q124" s="22"/>
      <c r="R124" s="22">
        <f t="shared" si="2"/>
        <v>102</v>
      </c>
      <c r="S124" s="22"/>
      <c r="T124" s="22"/>
      <c r="U124" s="22">
        <f t="shared" si="3"/>
        <v>127.5</v>
      </c>
      <c r="V124" s="22"/>
      <c r="W124" s="22"/>
    </row>
    <row r="125" spans="1:23" ht="12.75" customHeight="1">
      <c r="A125" s="2">
        <v>59</v>
      </c>
      <c r="B125" s="43" t="s">
        <v>73</v>
      </c>
      <c r="C125" s="43"/>
      <c r="D125" s="43"/>
      <c r="E125" s="43"/>
      <c r="F125" s="43"/>
      <c r="G125" s="43"/>
      <c r="H125" s="43"/>
      <c r="I125" s="43"/>
      <c r="J125" s="43"/>
      <c r="K125" s="23" t="s">
        <v>1</v>
      </c>
      <c r="L125" s="23"/>
      <c r="M125" s="22">
        <v>0.5</v>
      </c>
      <c r="N125" s="22"/>
      <c r="O125" s="22">
        <v>3000</v>
      </c>
      <c r="P125" s="22"/>
      <c r="Q125" s="22"/>
      <c r="R125" s="22">
        <f t="shared" si="2"/>
        <v>1500</v>
      </c>
      <c r="S125" s="22"/>
      <c r="T125" s="22"/>
      <c r="U125" s="22">
        <f t="shared" si="3"/>
        <v>1875</v>
      </c>
      <c r="V125" s="22"/>
      <c r="W125" s="22"/>
    </row>
    <row r="126" spans="1:23" ht="12.75" customHeight="1">
      <c r="A126" s="2">
        <v>60</v>
      </c>
      <c r="B126" s="43" t="s">
        <v>74</v>
      </c>
      <c r="C126" s="43"/>
      <c r="D126" s="43"/>
      <c r="E126" s="43"/>
      <c r="F126" s="43"/>
      <c r="G126" s="43"/>
      <c r="H126" s="43"/>
      <c r="I126" s="43"/>
      <c r="J126" s="43"/>
      <c r="K126" s="23" t="s">
        <v>275</v>
      </c>
      <c r="L126" s="23"/>
      <c r="M126" s="22">
        <v>20</v>
      </c>
      <c r="N126" s="22"/>
      <c r="O126" s="22">
        <v>1.7</v>
      </c>
      <c r="P126" s="22"/>
      <c r="Q126" s="22"/>
      <c r="R126" s="22">
        <f t="shared" si="2"/>
        <v>34</v>
      </c>
      <c r="S126" s="22"/>
      <c r="T126" s="22"/>
      <c r="U126" s="22">
        <f t="shared" si="3"/>
        <v>42.5</v>
      </c>
      <c r="V126" s="22"/>
      <c r="W126" s="22"/>
    </row>
    <row r="127" spans="1:23" ht="12.75" customHeight="1">
      <c r="A127" s="2">
        <v>61</v>
      </c>
      <c r="B127" s="43" t="s">
        <v>75</v>
      </c>
      <c r="C127" s="43"/>
      <c r="D127" s="43"/>
      <c r="E127" s="43"/>
      <c r="F127" s="43"/>
      <c r="G127" s="43"/>
      <c r="H127" s="43"/>
      <c r="I127" s="43"/>
      <c r="J127" s="43"/>
      <c r="K127" s="23" t="s">
        <v>284</v>
      </c>
      <c r="L127" s="23"/>
      <c r="M127" s="22">
        <v>0.3</v>
      </c>
      <c r="N127" s="22"/>
      <c r="O127" s="22">
        <v>8.3</v>
      </c>
      <c r="P127" s="22"/>
      <c r="Q127" s="22"/>
      <c r="R127" s="22">
        <f t="shared" si="2"/>
        <v>2.49</v>
      </c>
      <c r="S127" s="22"/>
      <c r="T127" s="22"/>
      <c r="U127" s="22">
        <f t="shared" si="3"/>
        <v>3.1125000000000003</v>
      </c>
      <c r="V127" s="22"/>
      <c r="W127" s="22"/>
    </row>
    <row r="128" spans="1:23" ht="12.75" customHeight="1">
      <c r="A128" s="2">
        <v>62</v>
      </c>
      <c r="B128" s="43" t="s">
        <v>76</v>
      </c>
      <c r="C128" s="43"/>
      <c r="D128" s="43"/>
      <c r="E128" s="43"/>
      <c r="F128" s="43"/>
      <c r="G128" s="43"/>
      <c r="H128" s="43"/>
      <c r="I128" s="43"/>
      <c r="J128" s="43"/>
      <c r="K128" s="23" t="s">
        <v>284</v>
      </c>
      <c r="L128" s="23"/>
      <c r="M128" s="22">
        <v>0.9</v>
      </c>
      <c r="N128" s="22"/>
      <c r="O128" s="22">
        <v>45</v>
      </c>
      <c r="P128" s="22"/>
      <c r="Q128" s="22"/>
      <c r="R128" s="22">
        <f t="shared" si="2"/>
        <v>40.5</v>
      </c>
      <c r="S128" s="22"/>
      <c r="T128" s="22"/>
      <c r="U128" s="22">
        <f t="shared" si="3"/>
        <v>50.625</v>
      </c>
      <c r="V128" s="22"/>
      <c r="W128" s="22"/>
    </row>
    <row r="129" spans="1:23" ht="12.75" customHeight="1">
      <c r="A129" s="2">
        <v>63</v>
      </c>
      <c r="B129" s="43" t="s">
        <v>77</v>
      </c>
      <c r="C129" s="43"/>
      <c r="D129" s="43"/>
      <c r="E129" s="43"/>
      <c r="F129" s="43"/>
      <c r="G129" s="43"/>
      <c r="H129" s="43"/>
      <c r="I129" s="43"/>
      <c r="J129" s="43"/>
      <c r="K129" s="23" t="s">
        <v>275</v>
      </c>
      <c r="L129" s="23"/>
      <c r="M129" s="22">
        <v>5</v>
      </c>
      <c r="N129" s="22"/>
      <c r="O129" s="22">
        <v>18</v>
      </c>
      <c r="P129" s="22"/>
      <c r="Q129" s="22"/>
      <c r="R129" s="22">
        <f t="shared" si="2"/>
        <v>90</v>
      </c>
      <c r="S129" s="22"/>
      <c r="T129" s="22"/>
      <c r="U129" s="22">
        <f t="shared" si="3"/>
        <v>112.5</v>
      </c>
      <c r="V129" s="22"/>
      <c r="W129" s="22"/>
    </row>
    <row r="130" spans="1:23" ht="12.75" customHeight="1">
      <c r="A130" s="2">
        <v>64</v>
      </c>
      <c r="B130" s="43" t="s">
        <v>78</v>
      </c>
      <c r="C130" s="43"/>
      <c r="D130" s="43"/>
      <c r="E130" s="43"/>
      <c r="F130" s="43"/>
      <c r="G130" s="43"/>
      <c r="H130" s="43"/>
      <c r="I130" s="43"/>
      <c r="J130" s="43"/>
      <c r="K130" s="23" t="s">
        <v>126</v>
      </c>
      <c r="L130" s="23"/>
      <c r="M130" s="22">
        <v>1</v>
      </c>
      <c r="N130" s="22"/>
      <c r="O130" s="22">
        <v>7.7</v>
      </c>
      <c r="P130" s="22"/>
      <c r="Q130" s="22"/>
      <c r="R130" s="22">
        <f t="shared" si="2"/>
        <v>7.7</v>
      </c>
      <c r="S130" s="22"/>
      <c r="T130" s="22"/>
      <c r="U130" s="22">
        <f t="shared" si="3"/>
        <v>9.625</v>
      </c>
      <c r="V130" s="22"/>
      <c r="W130" s="22"/>
    </row>
    <row r="131" spans="1:23" ht="12.75" customHeight="1">
      <c r="A131" s="2">
        <v>65</v>
      </c>
      <c r="B131" s="43" t="s">
        <v>79</v>
      </c>
      <c r="C131" s="43"/>
      <c r="D131" s="43"/>
      <c r="E131" s="43"/>
      <c r="F131" s="43"/>
      <c r="G131" s="43"/>
      <c r="H131" s="43"/>
      <c r="I131" s="43"/>
      <c r="J131" s="43"/>
      <c r="K131" s="23" t="s">
        <v>284</v>
      </c>
      <c r="L131" s="23"/>
      <c r="M131" s="22">
        <v>0.2</v>
      </c>
      <c r="N131" s="22"/>
      <c r="O131" s="22">
        <v>180</v>
      </c>
      <c r="P131" s="22"/>
      <c r="Q131" s="22"/>
      <c r="R131" s="22">
        <f t="shared" si="2"/>
        <v>36</v>
      </c>
      <c r="S131" s="22"/>
      <c r="T131" s="22"/>
      <c r="U131" s="22">
        <f t="shared" si="3"/>
        <v>45</v>
      </c>
      <c r="V131" s="22"/>
      <c r="W131" s="22"/>
    </row>
    <row r="132" spans="1:23" ht="12.75" customHeight="1">
      <c r="A132" s="2">
        <v>66</v>
      </c>
      <c r="B132" s="43" t="s">
        <v>80</v>
      </c>
      <c r="C132" s="43"/>
      <c r="D132" s="43"/>
      <c r="E132" s="43"/>
      <c r="F132" s="43"/>
      <c r="G132" s="43"/>
      <c r="H132" s="43"/>
      <c r="I132" s="43"/>
      <c r="J132" s="43"/>
      <c r="K132" s="23" t="s">
        <v>275</v>
      </c>
      <c r="L132" s="23"/>
      <c r="M132" s="22">
        <v>3</v>
      </c>
      <c r="N132" s="22"/>
      <c r="O132" s="22">
        <v>17</v>
      </c>
      <c r="P132" s="22"/>
      <c r="Q132" s="22"/>
      <c r="R132" s="22">
        <f t="shared" si="2"/>
        <v>51</v>
      </c>
      <c r="S132" s="22"/>
      <c r="T132" s="22"/>
      <c r="U132" s="22">
        <f t="shared" si="3"/>
        <v>63.75</v>
      </c>
      <c r="V132" s="22"/>
      <c r="W132" s="22"/>
    </row>
    <row r="133" spans="1:23" ht="12.75">
      <c r="A133" s="2">
        <v>67</v>
      </c>
      <c r="B133" s="43" t="s">
        <v>81</v>
      </c>
      <c r="C133" s="43"/>
      <c r="D133" s="43"/>
      <c r="E133" s="43"/>
      <c r="F133" s="43"/>
      <c r="G133" s="43"/>
      <c r="H133" s="43"/>
      <c r="I133" s="43"/>
      <c r="J133" s="43"/>
      <c r="K133" s="23" t="s">
        <v>275</v>
      </c>
      <c r="L133" s="23"/>
      <c r="M133" s="22">
        <v>5</v>
      </c>
      <c r="N133" s="22"/>
      <c r="O133" s="22">
        <v>115</v>
      </c>
      <c r="P133" s="22"/>
      <c r="Q133" s="22"/>
      <c r="R133" s="22">
        <f t="shared" si="2"/>
        <v>575</v>
      </c>
      <c r="S133" s="22"/>
      <c r="T133" s="22"/>
      <c r="U133" s="22">
        <f t="shared" si="3"/>
        <v>718.75</v>
      </c>
      <c r="V133" s="22"/>
      <c r="W133" s="22"/>
    </row>
    <row r="134" spans="1:23" ht="12.75">
      <c r="A134" s="2">
        <v>68</v>
      </c>
      <c r="B134" s="43" t="s">
        <v>82</v>
      </c>
      <c r="C134" s="43"/>
      <c r="D134" s="43"/>
      <c r="E134" s="43"/>
      <c r="F134" s="43"/>
      <c r="G134" s="43"/>
      <c r="H134" s="43"/>
      <c r="I134" s="43"/>
      <c r="J134" s="43"/>
      <c r="K134" s="23" t="s">
        <v>275</v>
      </c>
      <c r="L134" s="23"/>
      <c r="M134" s="22">
        <v>10</v>
      </c>
      <c r="N134" s="22"/>
      <c r="O134" s="22">
        <v>110</v>
      </c>
      <c r="P134" s="22"/>
      <c r="Q134" s="22"/>
      <c r="R134" s="22">
        <f t="shared" si="2"/>
        <v>1100</v>
      </c>
      <c r="S134" s="22"/>
      <c r="T134" s="22"/>
      <c r="U134" s="22">
        <f t="shared" si="3"/>
        <v>1375</v>
      </c>
      <c r="V134" s="22"/>
      <c r="W134" s="22"/>
    </row>
    <row r="135" spans="1:23" ht="12.75">
      <c r="A135" s="2">
        <v>69</v>
      </c>
      <c r="B135" s="43" t="s">
        <v>83</v>
      </c>
      <c r="C135" s="43"/>
      <c r="D135" s="43"/>
      <c r="E135" s="43"/>
      <c r="F135" s="43"/>
      <c r="G135" s="43"/>
      <c r="H135" s="43"/>
      <c r="I135" s="43"/>
      <c r="J135" s="43"/>
      <c r="K135" s="23" t="s">
        <v>275</v>
      </c>
      <c r="L135" s="23"/>
      <c r="M135" s="22">
        <v>10</v>
      </c>
      <c r="N135" s="22"/>
      <c r="O135" s="22">
        <v>130</v>
      </c>
      <c r="P135" s="22"/>
      <c r="Q135" s="22"/>
      <c r="R135" s="22">
        <f t="shared" si="2"/>
        <v>1300</v>
      </c>
      <c r="S135" s="22"/>
      <c r="T135" s="22"/>
      <c r="U135" s="22">
        <f t="shared" si="3"/>
        <v>1625</v>
      </c>
      <c r="V135" s="22"/>
      <c r="W135" s="22"/>
    </row>
    <row r="136" spans="1:23" ht="12.75" customHeight="1" hidden="1">
      <c r="A136" s="2">
        <v>70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23"/>
      <c r="L136" s="23"/>
      <c r="M136" s="22"/>
      <c r="N136" s="22"/>
      <c r="O136" s="22"/>
      <c r="P136" s="22"/>
      <c r="Q136" s="22"/>
      <c r="R136" s="22">
        <f aca="true" t="shared" si="4" ref="R136:R179">M136*O136</f>
        <v>0</v>
      </c>
      <c r="S136" s="22"/>
      <c r="T136" s="22"/>
      <c r="U136" s="22">
        <f aca="true" t="shared" si="5" ref="U136:U179">R136*$S$11</f>
        <v>0</v>
      </c>
      <c r="V136" s="22"/>
      <c r="W136" s="22"/>
    </row>
    <row r="137" spans="1:23" ht="12.75">
      <c r="A137" s="2">
        <v>70</v>
      </c>
      <c r="B137" s="43" t="s">
        <v>84</v>
      </c>
      <c r="C137" s="43"/>
      <c r="D137" s="43"/>
      <c r="E137" s="43"/>
      <c r="F137" s="43"/>
      <c r="G137" s="43"/>
      <c r="H137" s="43"/>
      <c r="I137" s="43"/>
      <c r="J137" s="43"/>
      <c r="K137" s="23" t="s">
        <v>275</v>
      </c>
      <c r="L137" s="23"/>
      <c r="M137" s="22">
        <v>10</v>
      </c>
      <c r="N137" s="22"/>
      <c r="O137" s="22">
        <v>135</v>
      </c>
      <c r="P137" s="22"/>
      <c r="Q137" s="22"/>
      <c r="R137" s="22">
        <f t="shared" si="4"/>
        <v>1350</v>
      </c>
      <c r="S137" s="22"/>
      <c r="T137" s="22"/>
      <c r="U137" s="22">
        <f t="shared" si="5"/>
        <v>1687.5</v>
      </c>
      <c r="V137" s="22"/>
      <c r="W137" s="22"/>
    </row>
    <row r="138" spans="1:23" ht="12.75">
      <c r="A138" s="2">
        <v>71</v>
      </c>
      <c r="B138" s="43" t="s">
        <v>85</v>
      </c>
      <c r="C138" s="43"/>
      <c r="D138" s="43"/>
      <c r="E138" s="43"/>
      <c r="F138" s="43"/>
      <c r="G138" s="43"/>
      <c r="H138" s="43"/>
      <c r="I138" s="43"/>
      <c r="J138" s="43"/>
      <c r="K138" s="23" t="s">
        <v>275</v>
      </c>
      <c r="L138" s="23"/>
      <c r="M138" s="22">
        <v>10</v>
      </c>
      <c r="N138" s="22"/>
      <c r="O138" s="22">
        <v>140</v>
      </c>
      <c r="P138" s="22"/>
      <c r="Q138" s="22"/>
      <c r="R138" s="22">
        <f t="shared" si="4"/>
        <v>1400</v>
      </c>
      <c r="S138" s="22"/>
      <c r="T138" s="22"/>
      <c r="U138" s="22">
        <f t="shared" si="5"/>
        <v>1750</v>
      </c>
      <c r="V138" s="22"/>
      <c r="W138" s="22"/>
    </row>
    <row r="139" spans="1:23" ht="12.75">
      <c r="A139" s="2">
        <v>72</v>
      </c>
      <c r="B139" s="43" t="s">
        <v>86</v>
      </c>
      <c r="C139" s="43"/>
      <c r="D139" s="43"/>
      <c r="E139" s="43"/>
      <c r="F139" s="43"/>
      <c r="G139" s="43"/>
      <c r="H139" s="43"/>
      <c r="I139" s="43"/>
      <c r="J139" s="43"/>
      <c r="K139" s="23" t="s">
        <v>275</v>
      </c>
      <c r="L139" s="23"/>
      <c r="M139" s="22">
        <v>10</v>
      </c>
      <c r="N139" s="22"/>
      <c r="O139" s="22">
        <v>145</v>
      </c>
      <c r="P139" s="22"/>
      <c r="Q139" s="22"/>
      <c r="R139" s="22">
        <f t="shared" si="4"/>
        <v>1450</v>
      </c>
      <c r="S139" s="22"/>
      <c r="T139" s="22"/>
      <c r="U139" s="22">
        <f t="shared" si="5"/>
        <v>1812.5</v>
      </c>
      <c r="V139" s="22"/>
      <c r="W139" s="22"/>
    </row>
    <row r="140" spans="1:23" ht="12.75">
      <c r="A140" s="2">
        <v>73</v>
      </c>
      <c r="B140" s="43" t="s">
        <v>87</v>
      </c>
      <c r="C140" s="43"/>
      <c r="D140" s="43"/>
      <c r="E140" s="43"/>
      <c r="F140" s="43"/>
      <c r="G140" s="43"/>
      <c r="H140" s="43"/>
      <c r="I140" s="43"/>
      <c r="J140" s="43"/>
      <c r="K140" s="23" t="s">
        <v>275</v>
      </c>
      <c r="L140" s="23"/>
      <c r="M140" s="22">
        <v>10</v>
      </c>
      <c r="N140" s="22"/>
      <c r="O140" s="22">
        <v>150</v>
      </c>
      <c r="P140" s="22"/>
      <c r="Q140" s="22"/>
      <c r="R140" s="22">
        <f t="shared" si="4"/>
        <v>1500</v>
      </c>
      <c r="S140" s="22"/>
      <c r="T140" s="22"/>
      <c r="U140" s="22">
        <f t="shared" si="5"/>
        <v>1875</v>
      </c>
      <c r="V140" s="22"/>
      <c r="W140" s="22"/>
    </row>
    <row r="141" spans="1:23" ht="12.75" customHeight="1">
      <c r="A141" s="2">
        <v>74</v>
      </c>
      <c r="B141" s="43" t="s">
        <v>88</v>
      </c>
      <c r="C141" s="43"/>
      <c r="D141" s="43"/>
      <c r="E141" s="43"/>
      <c r="F141" s="43"/>
      <c r="G141" s="43"/>
      <c r="H141" s="43"/>
      <c r="I141" s="43"/>
      <c r="J141" s="43"/>
      <c r="K141" s="23" t="s">
        <v>275</v>
      </c>
      <c r="L141" s="23"/>
      <c r="M141" s="22">
        <v>10</v>
      </c>
      <c r="N141" s="22"/>
      <c r="O141" s="22">
        <v>76</v>
      </c>
      <c r="P141" s="22"/>
      <c r="Q141" s="22"/>
      <c r="R141" s="22">
        <f t="shared" si="4"/>
        <v>760</v>
      </c>
      <c r="S141" s="22"/>
      <c r="T141" s="22"/>
      <c r="U141" s="22">
        <f t="shared" si="5"/>
        <v>950</v>
      </c>
      <c r="V141" s="22"/>
      <c r="W141" s="22"/>
    </row>
    <row r="142" spans="1:23" ht="12.75" customHeight="1">
      <c r="A142" s="2">
        <v>75</v>
      </c>
      <c r="B142" s="43" t="s">
        <v>89</v>
      </c>
      <c r="C142" s="43"/>
      <c r="D142" s="43"/>
      <c r="E142" s="43"/>
      <c r="F142" s="43"/>
      <c r="G142" s="43"/>
      <c r="H142" s="43"/>
      <c r="I142" s="43"/>
      <c r="J142" s="43"/>
      <c r="K142" s="23" t="s">
        <v>275</v>
      </c>
      <c r="L142" s="23"/>
      <c r="M142" s="22">
        <v>10</v>
      </c>
      <c r="N142" s="22"/>
      <c r="O142" s="22">
        <v>72</v>
      </c>
      <c r="P142" s="22"/>
      <c r="Q142" s="22"/>
      <c r="R142" s="22">
        <f t="shared" si="4"/>
        <v>720</v>
      </c>
      <c r="S142" s="22"/>
      <c r="T142" s="22"/>
      <c r="U142" s="22">
        <f t="shared" si="5"/>
        <v>900</v>
      </c>
      <c r="V142" s="22"/>
      <c r="W142" s="22"/>
    </row>
    <row r="143" spans="1:23" ht="12.75" customHeight="1">
      <c r="A143" s="2">
        <v>76</v>
      </c>
      <c r="B143" s="43" t="s">
        <v>90</v>
      </c>
      <c r="C143" s="43"/>
      <c r="D143" s="43"/>
      <c r="E143" s="43"/>
      <c r="F143" s="43"/>
      <c r="G143" s="43"/>
      <c r="H143" s="43"/>
      <c r="I143" s="43"/>
      <c r="J143" s="43"/>
      <c r="K143" s="23" t="s">
        <v>275</v>
      </c>
      <c r="L143" s="23"/>
      <c r="M143" s="22">
        <v>10</v>
      </c>
      <c r="N143" s="22"/>
      <c r="O143" s="22">
        <v>78</v>
      </c>
      <c r="P143" s="22"/>
      <c r="Q143" s="22"/>
      <c r="R143" s="22">
        <f t="shared" si="4"/>
        <v>780</v>
      </c>
      <c r="S143" s="22"/>
      <c r="T143" s="22"/>
      <c r="U143" s="22">
        <f t="shared" si="5"/>
        <v>975</v>
      </c>
      <c r="V143" s="22"/>
      <c r="W143" s="22"/>
    </row>
    <row r="144" spans="1:23" ht="12.75" customHeight="1">
      <c r="A144" s="2">
        <v>77</v>
      </c>
      <c r="B144" s="43" t="s">
        <v>91</v>
      </c>
      <c r="C144" s="43"/>
      <c r="D144" s="43"/>
      <c r="E144" s="43"/>
      <c r="F144" s="43"/>
      <c r="G144" s="43"/>
      <c r="H144" s="43"/>
      <c r="I144" s="43"/>
      <c r="J144" s="43"/>
      <c r="K144" s="23" t="s">
        <v>275</v>
      </c>
      <c r="L144" s="23"/>
      <c r="M144" s="22">
        <v>10</v>
      </c>
      <c r="N144" s="22"/>
      <c r="O144" s="22">
        <v>83</v>
      </c>
      <c r="P144" s="22"/>
      <c r="Q144" s="22"/>
      <c r="R144" s="22">
        <f t="shared" si="4"/>
        <v>830</v>
      </c>
      <c r="S144" s="22"/>
      <c r="T144" s="22"/>
      <c r="U144" s="22">
        <f t="shared" si="5"/>
        <v>1037.5</v>
      </c>
      <c r="V144" s="22"/>
      <c r="W144" s="22"/>
    </row>
    <row r="145" spans="1:23" ht="12.75" customHeight="1">
      <c r="A145" s="2">
        <v>78</v>
      </c>
      <c r="B145" s="43" t="s">
        <v>92</v>
      </c>
      <c r="C145" s="43"/>
      <c r="D145" s="43"/>
      <c r="E145" s="43"/>
      <c r="F145" s="43"/>
      <c r="G145" s="43"/>
      <c r="H145" s="43"/>
      <c r="I145" s="43"/>
      <c r="J145" s="43"/>
      <c r="K145" s="23" t="s">
        <v>275</v>
      </c>
      <c r="L145" s="23"/>
      <c r="M145" s="22">
        <v>10</v>
      </c>
      <c r="N145" s="22"/>
      <c r="O145" s="22">
        <v>175</v>
      </c>
      <c r="P145" s="22"/>
      <c r="Q145" s="22"/>
      <c r="R145" s="22">
        <f t="shared" si="4"/>
        <v>1750</v>
      </c>
      <c r="S145" s="22"/>
      <c r="T145" s="22"/>
      <c r="U145" s="22">
        <f t="shared" si="5"/>
        <v>2187.5</v>
      </c>
      <c r="V145" s="22"/>
      <c r="W145" s="22"/>
    </row>
    <row r="146" spans="1:23" ht="12.75" customHeight="1">
      <c r="A146" s="2">
        <v>79</v>
      </c>
      <c r="B146" s="43" t="s">
        <v>93</v>
      </c>
      <c r="C146" s="43"/>
      <c r="D146" s="43"/>
      <c r="E146" s="43"/>
      <c r="F146" s="43"/>
      <c r="G146" s="43"/>
      <c r="H146" s="43"/>
      <c r="I146" s="43"/>
      <c r="J146" s="43"/>
      <c r="K146" s="23" t="s">
        <v>275</v>
      </c>
      <c r="L146" s="23"/>
      <c r="M146" s="22">
        <v>10</v>
      </c>
      <c r="N146" s="22"/>
      <c r="O146" s="22">
        <v>46</v>
      </c>
      <c r="P146" s="22"/>
      <c r="Q146" s="22"/>
      <c r="R146" s="22">
        <f t="shared" si="4"/>
        <v>460</v>
      </c>
      <c r="S146" s="22"/>
      <c r="T146" s="22"/>
      <c r="U146" s="22">
        <f t="shared" si="5"/>
        <v>575</v>
      </c>
      <c r="V146" s="22"/>
      <c r="W146" s="22"/>
    </row>
    <row r="147" spans="1:23" ht="12.75" customHeight="1">
      <c r="A147" s="2">
        <v>80</v>
      </c>
      <c r="B147" s="43" t="s">
        <v>94</v>
      </c>
      <c r="C147" s="43"/>
      <c r="D147" s="43"/>
      <c r="E147" s="43"/>
      <c r="F147" s="43"/>
      <c r="G147" s="43"/>
      <c r="H147" s="43"/>
      <c r="I147" s="43"/>
      <c r="J147" s="43"/>
      <c r="K147" s="23" t="s">
        <v>275</v>
      </c>
      <c r="L147" s="23"/>
      <c r="M147" s="22">
        <v>10</v>
      </c>
      <c r="N147" s="22"/>
      <c r="O147" s="22">
        <v>52</v>
      </c>
      <c r="P147" s="22"/>
      <c r="Q147" s="22"/>
      <c r="R147" s="22">
        <f t="shared" si="4"/>
        <v>520</v>
      </c>
      <c r="S147" s="22"/>
      <c r="T147" s="22"/>
      <c r="U147" s="22">
        <f t="shared" si="5"/>
        <v>650</v>
      </c>
      <c r="V147" s="22"/>
      <c r="W147" s="22"/>
    </row>
    <row r="148" spans="1:23" ht="12.75">
      <c r="A148" s="2">
        <v>81</v>
      </c>
      <c r="B148" s="43" t="s">
        <v>95</v>
      </c>
      <c r="C148" s="43"/>
      <c r="D148" s="43"/>
      <c r="E148" s="43"/>
      <c r="F148" s="43"/>
      <c r="G148" s="43"/>
      <c r="H148" s="43"/>
      <c r="I148" s="43"/>
      <c r="J148" s="43"/>
      <c r="K148" s="23" t="s">
        <v>275</v>
      </c>
      <c r="L148" s="23"/>
      <c r="M148" s="22">
        <v>10</v>
      </c>
      <c r="N148" s="22"/>
      <c r="O148" s="22">
        <v>210</v>
      </c>
      <c r="P148" s="22"/>
      <c r="Q148" s="22"/>
      <c r="R148" s="22">
        <f t="shared" si="4"/>
        <v>2100</v>
      </c>
      <c r="S148" s="22"/>
      <c r="T148" s="22"/>
      <c r="U148" s="22">
        <f t="shared" si="5"/>
        <v>2625</v>
      </c>
      <c r="V148" s="22"/>
      <c r="W148" s="22"/>
    </row>
    <row r="149" spans="1:23" ht="12.75" customHeight="1">
      <c r="A149" s="2">
        <v>82</v>
      </c>
      <c r="B149" s="43" t="s">
        <v>96</v>
      </c>
      <c r="C149" s="43"/>
      <c r="D149" s="43"/>
      <c r="E149" s="43"/>
      <c r="F149" s="43"/>
      <c r="G149" s="43"/>
      <c r="H149" s="43"/>
      <c r="I149" s="43"/>
      <c r="J149" s="43"/>
      <c r="K149" s="23" t="s">
        <v>275</v>
      </c>
      <c r="L149" s="23"/>
      <c r="M149" s="22">
        <v>10</v>
      </c>
      <c r="N149" s="22"/>
      <c r="O149" s="22">
        <v>250</v>
      </c>
      <c r="P149" s="22"/>
      <c r="Q149" s="22"/>
      <c r="R149" s="22">
        <f t="shared" si="4"/>
        <v>2500</v>
      </c>
      <c r="S149" s="22"/>
      <c r="T149" s="22"/>
      <c r="U149" s="22">
        <f t="shared" si="5"/>
        <v>3125</v>
      </c>
      <c r="V149" s="22"/>
      <c r="W149" s="22"/>
    </row>
    <row r="150" spans="1:23" ht="12.75">
      <c r="A150" s="2">
        <v>83</v>
      </c>
      <c r="B150" s="43" t="s">
        <v>97</v>
      </c>
      <c r="C150" s="43"/>
      <c r="D150" s="43"/>
      <c r="E150" s="43"/>
      <c r="F150" s="43"/>
      <c r="G150" s="43"/>
      <c r="H150" s="43"/>
      <c r="I150" s="43"/>
      <c r="J150" s="43"/>
      <c r="K150" s="23" t="s">
        <v>275</v>
      </c>
      <c r="L150" s="23"/>
      <c r="M150" s="22">
        <v>10</v>
      </c>
      <c r="N150" s="22"/>
      <c r="O150" s="22">
        <v>132</v>
      </c>
      <c r="P150" s="22"/>
      <c r="Q150" s="22"/>
      <c r="R150" s="22">
        <f t="shared" si="4"/>
        <v>1320</v>
      </c>
      <c r="S150" s="22"/>
      <c r="T150" s="22"/>
      <c r="U150" s="22">
        <f t="shared" si="5"/>
        <v>1650</v>
      </c>
      <c r="V150" s="22"/>
      <c r="W150" s="22"/>
    </row>
    <row r="151" spans="1:23" ht="12.75" customHeight="1">
      <c r="A151" s="2">
        <v>84</v>
      </c>
      <c r="B151" s="43" t="s">
        <v>99</v>
      </c>
      <c r="C151" s="43"/>
      <c r="D151" s="43"/>
      <c r="E151" s="43"/>
      <c r="F151" s="43"/>
      <c r="G151" s="43"/>
      <c r="H151" s="43"/>
      <c r="I151" s="43"/>
      <c r="J151" s="43"/>
      <c r="K151" s="23" t="s">
        <v>275</v>
      </c>
      <c r="L151" s="23"/>
      <c r="M151" s="22">
        <v>10</v>
      </c>
      <c r="N151" s="22"/>
      <c r="O151" s="22">
        <v>120</v>
      </c>
      <c r="P151" s="22"/>
      <c r="Q151" s="22"/>
      <c r="R151" s="22">
        <f t="shared" si="4"/>
        <v>1200</v>
      </c>
      <c r="S151" s="22"/>
      <c r="T151" s="22"/>
      <c r="U151" s="22">
        <f t="shared" si="5"/>
        <v>1500</v>
      </c>
      <c r="V151" s="22"/>
      <c r="W151" s="22"/>
    </row>
    <row r="152" spans="1:23" ht="12.75">
      <c r="A152" s="2">
        <v>85</v>
      </c>
      <c r="B152" s="43" t="s">
        <v>100</v>
      </c>
      <c r="C152" s="43"/>
      <c r="D152" s="43"/>
      <c r="E152" s="43"/>
      <c r="F152" s="43"/>
      <c r="G152" s="43"/>
      <c r="H152" s="43"/>
      <c r="I152" s="43"/>
      <c r="J152" s="43"/>
      <c r="K152" s="23" t="s">
        <v>275</v>
      </c>
      <c r="L152" s="23"/>
      <c r="M152" s="22">
        <v>10</v>
      </c>
      <c r="N152" s="22"/>
      <c r="O152" s="22">
        <v>52</v>
      </c>
      <c r="P152" s="22"/>
      <c r="Q152" s="22"/>
      <c r="R152" s="22">
        <f t="shared" si="4"/>
        <v>520</v>
      </c>
      <c r="S152" s="22"/>
      <c r="T152" s="22"/>
      <c r="U152" s="22">
        <f t="shared" si="5"/>
        <v>650</v>
      </c>
      <c r="V152" s="22"/>
      <c r="W152" s="22"/>
    </row>
    <row r="153" spans="1:23" ht="12.75">
      <c r="A153" s="2">
        <v>86</v>
      </c>
      <c r="B153" s="43" t="s">
        <v>101</v>
      </c>
      <c r="C153" s="43"/>
      <c r="D153" s="43"/>
      <c r="E153" s="43"/>
      <c r="F153" s="43"/>
      <c r="G153" s="43"/>
      <c r="H153" s="43"/>
      <c r="I153" s="43"/>
      <c r="J153" s="43"/>
      <c r="K153" s="23" t="s">
        <v>275</v>
      </c>
      <c r="L153" s="23"/>
      <c r="M153" s="22">
        <v>10</v>
      </c>
      <c r="N153" s="22"/>
      <c r="O153" s="22">
        <v>84</v>
      </c>
      <c r="P153" s="22"/>
      <c r="Q153" s="22"/>
      <c r="R153" s="22">
        <f t="shared" si="4"/>
        <v>840</v>
      </c>
      <c r="S153" s="22"/>
      <c r="T153" s="22"/>
      <c r="U153" s="22">
        <f t="shared" si="5"/>
        <v>1050</v>
      </c>
      <c r="V153" s="22"/>
      <c r="W153" s="22"/>
    </row>
    <row r="154" spans="1:23" ht="12.75">
      <c r="A154" s="2">
        <v>87</v>
      </c>
      <c r="B154" s="43" t="s">
        <v>102</v>
      </c>
      <c r="C154" s="43"/>
      <c r="D154" s="43"/>
      <c r="E154" s="43"/>
      <c r="F154" s="43"/>
      <c r="G154" s="43"/>
      <c r="H154" s="43"/>
      <c r="I154" s="43"/>
      <c r="J154" s="43"/>
      <c r="K154" s="23" t="s">
        <v>275</v>
      </c>
      <c r="L154" s="23"/>
      <c r="M154" s="22">
        <v>10</v>
      </c>
      <c r="N154" s="22"/>
      <c r="O154" s="22">
        <v>92</v>
      </c>
      <c r="P154" s="22"/>
      <c r="Q154" s="22"/>
      <c r="R154" s="22">
        <f t="shared" si="4"/>
        <v>920</v>
      </c>
      <c r="S154" s="22"/>
      <c r="T154" s="22"/>
      <c r="U154" s="22">
        <f t="shared" si="5"/>
        <v>1150</v>
      </c>
      <c r="V154" s="22"/>
      <c r="W154" s="22"/>
    </row>
    <row r="155" spans="1:23" ht="12.75">
      <c r="A155" s="2">
        <v>88</v>
      </c>
      <c r="B155" s="43" t="s">
        <v>103</v>
      </c>
      <c r="C155" s="43"/>
      <c r="D155" s="43"/>
      <c r="E155" s="43"/>
      <c r="F155" s="43"/>
      <c r="G155" s="43"/>
      <c r="H155" s="43"/>
      <c r="I155" s="43"/>
      <c r="J155" s="43"/>
      <c r="K155" s="23" t="s">
        <v>275</v>
      </c>
      <c r="L155" s="23"/>
      <c r="M155" s="22">
        <v>10</v>
      </c>
      <c r="N155" s="22"/>
      <c r="O155" s="22">
        <v>50</v>
      </c>
      <c r="P155" s="22"/>
      <c r="Q155" s="22"/>
      <c r="R155" s="22">
        <f t="shared" si="4"/>
        <v>500</v>
      </c>
      <c r="S155" s="22"/>
      <c r="T155" s="22"/>
      <c r="U155" s="22">
        <f t="shared" si="5"/>
        <v>625</v>
      </c>
      <c r="V155" s="22"/>
      <c r="W155" s="22"/>
    </row>
    <row r="156" spans="1:23" ht="12.75">
      <c r="A156" s="2">
        <v>89</v>
      </c>
      <c r="B156" s="43" t="s">
        <v>104</v>
      </c>
      <c r="C156" s="43"/>
      <c r="D156" s="43"/>
      <c r="E156" s="43"/>
      <c r="F156" s="43"/>
      <c r="G156" s="43"/>
      <c r="H156" s="43"/>
      <c r="I156" s="43"/>
      <c r="J156" s="43"/>
      <c r="K156" s="23" t="s">
        <v>275</v>
      </c>
      <c r="L156" s="23"/>
      <c r="M156" s="22">
        <v>10</v>
      </c>
      <c r="N156" s="22"/>
      <c r="O156" s="22">
        <v>50</v>
      </c>
      <c r="P156" s="22"/>
      <c r="Q156" s="22"/>
      <c r="R156" s="22">
        <f t="shared" si="4"/>
        <v>500</v>
      </c>
      <c r="S156" s="22"/>
      <c r="T156" s="22"/>
      <c r="U156" s="22">
        <f t="shared" si="5"/>
        <v>625</v>
      </c>
      <c r="V156" s="22"/>
      <c r="W156" s="22"/>
    </row>
    <row r="157" spans="1:23" ht="12.75">
      <c r="A157" s="2">
        <v>90</v>
      </c>
      <c r="B157" s="43" t="s">
        <v>98</v>
      </c>
      <c r="C157" s="43"/>
      <c r="D157" s="43"/>
      <c r="E157" s="43"/>
      <c r="F157" s="43"/>
      <c r="G157" s="43"/>
      <c r="H157" s="43"/>
      <c r="I157" s="43"/>
      <c r="J157" s="43"/>
      <c r="K157" s="23" t="s">
        <v>275</v>
      </c>
      <c r="L157" s="23"/>
      <c r="M157" s="22">
        <v>10</v>
      </c>
      <c r="N157" s="22"/>
      <c r="O157" s="22">
        <v>140</v>
      </c>
      <c r="P157" s="22"/>
      <c r="Q157" s="22"/>
      <c r="R157" s="22">
        <f t="shared" si="4"/>
        <v>1400</v>
      </c>
      <c r="S157" s="22"/>
      <c r="T157" s="22"/>
      <c r="U157" s="22">
        <f t="shared" si="5"/>
        <v>1750</v>
      </c>
      <c r="V157" s="22"/>
      <c r="W157" s="22"/>
    </row>
    <row r="158" spans="1:23" ht="12.75">
      <c r="A158" s="2">
        <v>91</v>
      </c>
      <c r="B158" s="43" t="s">
        <v>105</v>
      </c>
      <c r="C158" s="43"/>
      <c r="D158" s="43"/>
      <c r="E158" s="43"/>
      <c r="F158" s="43"/>
      <c r="G158" s="43"/>
      <c r="H158" s="43"/>
      <c r="I158" s="43"/>
      <c r="J158" s="43"/>
      <c r="K158" s="23" t="s">
        <v>284</v>
      </c>
      <c r="L158" s="23"/>
      <c r="M158" s="22">
        <v>0.2</v>
      </c>
      <c r="N158" s="22"/>
      <c r="O158" s="22">
        <v>210</v>
      </c>
      <c r="P158" s="22"/>
      <c r="Q158" s="22"/>
      <c r="R158" s="22">
        <f t="shared" si="4"/>
        <v>42</v>
      </c>
      <c r="S158" s="22"/>
      <c r="T158" s="22"/>
      <c r="U158" s="22">
        <f t="shared" si="5"/>
        <v>52.5</v>
      </c>
      <c r="V158" s="22"/>
      <c r="W158" s="22"/>
    </row>
    <row r="159" spans="1:23" ht="12.75">
      <c r="A159" s="2">
        <v>92</v>
      </c>
      <c r="B159" s="43" t="s">
        <v>106</v>
      </c>
      <c r="C159" s="43"/>
      <c r="D159" s="43"/>
      <c r="E159" s="43"/>
      <c r="F159" s="43"/>
      <c r="G159" s="43"/>
      <c r="H159" s="43"/>
      <c r="I159" s="43"/>
      <c r="J159" s="43"/>
      <c r="K159" s="23" t="s">
        <v>284</v>
      </c>
      <c r="L159" s="23"/>
      <c r="M159" s="22">
        <v>0.8</v>
      </c>
      <c r="N159" s="22"/>
      <c r="O159" s="22">
        <v>54</v>
      </c>
      <c r="P159" s="22"/>
      <c r="Q159" s="22"/>
      <c r="R159" s="22">
        <f t="shared" si="4"/>
        <v>43.2</v>
      </c>
      <c r="S159" s="22"/>
      <c r="T159" s="22"/>
      <c r="U159" s="22">
        <f t="shared" si="5"/>
        <v>54</v>
      </c>
      <c r="V159" s="22"/>
      <c r="W159" s="22"/>
    </row>
    <row r="160" spans="1:23" ht="12.75">
      <c r="A160" s="2">
        <v>93</v>
      </c>
      <c r="B160" s="43" t="s">
        <v>107</v>
      </c>
      <c r="C160" s="43"/>
      <c r="D160" s="43"/>
      <c r="E160" s="43"/>
      <c r="F160" s="43"/>
      <c r="G160" s="43"/>
      <c r="H160" s="43"/>
      <c r="I160" s="43"/>
      <c r="J160" s="43"/>
      <c r="K160" s="23" t="s">
        <v>234</v>
      </c>
      <c r="L160" s="23"/>
      <c r="M160" s="22">
        <v>0.1</v>
      </c>
      <c r="N160" s="22"/>
      <c r="O160" s="22">
        <v>15</v>
      </c>
      <c r="P160" s="22"/>
      <c r="Q160" s="22"/>
      <c r="R160" s="22">
        <f t="shared" si="4"/>
        <v>1.5</v>
      </c>
      <c r="S160" s="22"/>
      <c r="T160" s="22"/>
      <c r="U160" s="22">
        <f t="shared" si="5"/>
        <v>1.875</v>
      </c>
      <c r="V160" s="22"/>
      <c r="W160" s="22"/>
    </row>
    <row r="161" spans="1:23" ht="12.75">
      <c r="A161" s="2">
        <v>94</v>
      </c>
      <c r="B161" s="43" t="s">
        <v>109</v>
      </c>
      <c r="C161" s="43"/>
      <c r="D161" s="43"/>
      <c r="E161" s="43"/>
      <c r="F161" s="43"/>
      <c r="G161" s="43"/>
      <c r="H161" s="43"/>
      <c r="I161" s="43"/>
      <c r="J161" s="43"/>
      <c r="K161" s="23" t="s">
        <v>275</v>
      </c>
      <c r="L161" s="23"/>
      <c r="M161" s="22">
        <v>2</v>
      </c>
      <c r="N161" s="22"/>
      <c r="O161" s="22">
        <v>36</v>
      </c>
      <c r="P161" s="22"/>
      <c r="Q161" s="22"/>
      <c r="R161" s="22">
        <f t="shared" si="4"/>
        <v>72</v>
      </c>
      <c r="S161" s="22"/>
      <c r="T161" s="22"/>
      <c r="U161" s="22">
        <f t="shared" si="5"/>
        <v>90</v>
      </c>
      <c r="V161" s="22"/>
      <c r="W161" s="22"/>
    </row>
    <row r="162" spans="1:23" ht="12.75">
      <c r="A162" s="2">
        <v>95</v>
      </c>
      <c r="B162" s="43" t="s">
        <v>108</v>
      </c>
      <c r="C162" s="43"/>
      <c r="D162" s="43"/>
      <c r="E162" s="43"/>
      <c r="F162" s="43"/>
      <c r="G162" s="43"/>
      <c r="H162" s="43"/>
      <c r="I162" s="43"/>
      <c r="J162" s="43"/>
      <c r="K162" s="23" t="s">
        <v>275</v>
      </c>
      <c r="L162" s="23"/>
      <c r="M162" s="22">
        <v>2</v>
      </c>
      <c r="N162" s="22"/>
      <c r="O162" s="22">
        <v>36</v>
      </c>
      <c r="P162" s="22"/>
      <c r="Q162" s="22"/>
      <c r="R162" s="22">
        <f t="shared" si="4"/>
        <v>72</v>
      </c>
      <c r="S162" s="22"/>
      <c r="T162" s="22"/>
      <c r="U162" s="22">
        <f t="shared" si="5"/>
        <v>90</v>
      </c>
      <c r="V162" s="22"/>
      <c r="W162" s="22"/>
    </row>
    <row r="163" spans="1:23" ht="12.75">
      <c r="A163" s="2">
        <v>96</v>
      </c>
      <c r="B163" s="43" t="s">
        <v>110</v>
      </c>
      <c r="C163" s="43"/>
      <c r="D163" s="43"/>
      <c r="E163" s="43"/>
      <c r="F163" s="43"/>
      <c r="G163" s="43"/>
      <c r="H163" s="43"/>
      <c r="I163" s="43"/>
      <c r="J163" s="43"/>
      <c r="K163" s="23" t="s">
        <v>275</v>
      </c>
      <c r="L163" s="23"/>
      <c r="M163" s="22">
        <v>2</v>
      </c>
      <c r="N163" s="22"/>
      <c r="O163" s="22">
        <v>40</v>
      </c>
      <c r="P163" s="22"/>
      <c r="Q163" s="22"/>
      <c r="R163" s="22">
        <f t="shared" si="4"/>
        <v>80</v>
      </c>
      <c r="S163" s="22"/>
      <c r="T163" s="22"/>
      <c r="U163" s="22">
        <f t="shared" si="5"/>
        <v>100</v>
      </c>
      <c r="V163" s="22"/>
      <c r="W163" s="22"/>
    </row>
    <row r="164" spans="1:23" ht="12.75">
      <c r="A164" s="2">
        <v>97</v>
      </c>
      <c r="B164" s="43" t="s">
        <v>111</v>
      </c>
      <c r="C164" s="43"/>
      <c r="D164" s="43"/>
      <c r="E164" s="43"/>
      <c r="F164" s="43"/>
      <c r="G164" s="43"/>
      <c r="H164" s="43"/>
      <c r="I164" s="43"/>
      <c r="J164" s="43"/>
      <c r="K164" s="23" t="s">
        <v>284</v>
      </c>
      <c r="L164" s="23"/>
      <c r="M164" s="22">
        <v>0.4</v>
      </c>
      <c r="N164" s="22"/>
      <c r="O164" s="22">
        <v>908.8</v>
      </c>
      <c r="P164" s="22"/>
      <c r="Q164" s="22"/>
      <c r="R164" s="22">
        <f t="shared" si="4"/>
        <v>363.52</v>
      </c>
      <c r="S164" s="22"/>
      <c r="T164" s="22"/>
      <c r="U164" s="22">
        <f t="shared" si="5"/>
        <v>454.4</v>
      </c>
      <c r="V164" s="22"/>
      <c r="W164" s="22"/>
    </row>
    <row r="165" spans="1:23" ht="12.75">
      <c r="A165" s="2">
        <v>98</v>
      </c>
      <c r="B165" s="43" t="s">
        <v>112</v>
      </c>
      <c r="C165" s="43"/>
      <c r="D165" s="43"/>
      <c r="E165" s="43"/>
      <c r="F165" s="43"/>
      <c r="G165" s="43"/>
      <c r="H165" s="43"/>
      <c r="I165" s="43"/>
      <c r="J165" s="43"/>
      <c r="K165" s="23" t="s">
        <v>285</v>
      </c>
      <c r="L165" s="23"/>
      <c r="M165" s="22">
        <v>200</v>
      </c>
      <c r="N165" s="22"/>
      <c r="O165" s="22">
        <v>58.6</v>
      </c>
      <c r="P165" s="22"/>
      <c r="Q165" s="22"/>
      <c r="R165" s="22">
        <f t="shared" si="4"/>
        <v>11720</v>
      </c>
      <c r="S165" s="22"/>
      <c r="T165" s="22"/>
      <c r="U165" s="22">
        <f t="shared" si="5"/>
        <v>14650</v>
      </c>
      <c r="V165" s="22"/>
      <c r="W165" s="22"/>
    </row>
    <row r="166" spans="1:23" ht="12.75">
      <c r="A166" s="2">
        <v>99</v>
      </c>
      <c r="B166" s="43" t="s">
        <v>113</v>
      </c>
      <c r="C166" s="43"/>
      <c r="D166" s="43"/>
      <c r="E166" s="43"/>
      <c r="F166" s="43"/>
      <c r="G166" s="43"/>
      <c r="H166" s="43"/>
      <c r="I166" s="43"/>
      <c r="J166" s="43"/>
      <c r="K166" s="23" t="s">
        <v>284</v>
      </c>
      <c r="L166" s="23"/>
      <c r="M166" s="22">
        <v>10</v>
      </c>
      <c r="N166" s="22"/>
      <c r="O166" s="22">
        <v>5.2</v>
      </c>
      <c r="P166" s="22"/>
      <c r="Q166" s="22"/>
      <c r="R166" s="22">
        <f t="shared" si="4"/>
        <v>52</v>
      </c>
      <c r="S166" s="22"/>
      <c r="T166" s="22"/>
      <c r="U166" s="22">
        <f t="shared" si="5"/>
        <v>65</v>
      </c>
      <c r="V166" s="22"/>
      <c r="W166" s="22"/>
    </row>
    <row r="167" spans="1:23" ht="12.75">
      <c r="A167" s="2">
        <v>100</v>
      </c>
      <c r="B167" s="43" t="s">
        <v>114</v>
      </c>
      <c r="C167" s="43"/>
      <c r="D167" s="43"/>
      <c r="E167" s="43"/>
      <c r="F167" s="43"/>
      <c r="G167" s="43"/>
      <c r="H167" s="43"/>
      <c r="I167" s="43"/>
      <c r="J167" s="43"/>
      <c r="K167" s="23" t="s">
        <v>275</v>
      </c>
      <c r="L167" s="23"/>
      <c r="M167" s="22">
        <v>5</v>
      </c>
      <c r="N167" s="22"/>
      <c r="O167" s="22">
        <v>160</v>
      </c>
      <c r="P167" s="22"/>
      <c r="Q167" s="22"/>
      <c r="R167" s="22">
        <f t="shared" si="4"/>
        <v>800</v>
      </c>
      <c r="S167" s="22"/>
      <c r="T167" s="22"/>
      <c r="U167" s="22">
        <f t="shared" si="5"/>
        <v>1000</v>
      </c>
      <c r="V167" s="22"/>
      <c r="W167" s="22"/>
    </row>
    <row r="168" spans="1:23" ht="12.75">
      <c r="A168" s="2">
        <v>101</v>
      </c>
      <c r="B168" s="43" t="s">
        <v>115</v>
      </c>
      <c r="C168" s="43"/>
      <c r="D168" s="43"/>
      <c r="E168" s="43"/>
      <c r="F168" s="43"/>
      <c r="G168" s="43"/>
      <c r="H168" s="43"/>
      <c r="I168" s="43"/>
      <c r="J168" s="43"/>
      <c r="K168" s="23" t="s">
        <v>275</v>
      </c>
      <c r="L168" s="23"/>
      <c r="M168" s="22">
        <v>140</v>
      </c>
      <c r="N168" s="22"/>
      <c r="O168" s="22">
        <v>53.85</v>
      </c>
      <c r="P168" s="22"/>
      <c r="Q168" s="22"/>
      <c r="R168" s="22">
        <f t="shared" si="4"/>
        <v>7539</v>
      </c>
      <c r="S168" s="22"/>
      <c r="T168" s="22"/>
      <c r="U168" s="22">
        <f t="shared" si="5"/>
        <v>9423.75</v>
      </c>
      <c r="V168" s="22"/>
      <c r="W168" s="22"/>
    </row>
    <row r="169" spans="1:23" ht="12.75">
      <c r="A169" s="2">
        <v>102</v>
      </c>
      <c r="B169" s="43" t="s">
        <v>116</v>
      </c>
      <c r="C169" s="43"/>
      <c r="D169" s="43"/>
      <c r="E169" s="43"/>
      <c r="F169" s="43"/>
      <c r="G169" s="43"/>
      <c r="H169" s="43"/>
      <c r="I169" s="43"/>
      <c r="J169" s="43"/>
      <c r="K169" s="23" t="s">
        <v>275</v>
      </c>
      <c r="L169" s="23"/>
      <c r="M169" s="22">
        <v>2</v>
      </c>
      <c r="N169" s="22"/>
      <c r="O169" s="22">
        <v>14</v>
      </c>
      <c r="P169" s="22"/>
      <c r="Q169" s="22"/>
      <c r="R169" s="22">
        <f t="shared" si="4"/>
        <v>28</v>
      </c>
      <c r="S169" s="22"/>
      <c r="T169" s="22"/>
      <c r="U169" s="22">
        <f t="shared" si="5"/>
        <v>35</v>
      </c>
      <c r="V169" s="22"/>
      <c r="W169" s="22"/>
    </row>
    <row r="170" spans="1:23" ht="12.75">
      <c r="A170" s="2">
        <v>103</v>
      </c>
      <c r="B170" s="43" t="s">
        <v>117</v>
      </c>
      <c r="C170" s="43"/>
      <c r="D170" s="43"/>
      <c r="E170" s="43"/>
      <c r="F170" s="43"/>
      <c r="G170" s="43"/>
      <c r="H170" s="43"/>
      <c r="I170" s="43"/>
      <c r="J170" s="43"/>
      <c r="K170" s="23" t="s">
        <v>1</v>
      </c>
      <c r="L170" s="23"/>
      <c r="M170" s="22">
        <v>0.04</v>
      </c>
      <c r="N170" s="22"/>
      <c r="O170" s="22">
        <v>1755.65</v>
      </c>
      <c r="P170" s="22"/>
      <c r="Q170" s="22"/>
      <c r="R170" s="22">
        <f t="shared" si="4"/>
        <v>70.226</v>
      </c>
      <c r="S170" s="22"/>
      <c r="T170" s="22"/>
      <c r="U170" s="22">
        <f t="shared" si="5"/>
        <v>87.7825</v>
      </c>
      <c r="V170" s="22"/>
      <c r="W170" s="22"/>
    </row>
    <row r="171" spans="1:23" ht="12.75">
      <c r="A171" s="2">
        <v>104</v>
      </c>
      <c r="B171" s="43" t="s">
        <v>118</v>
      </c>
      <c r="C171" s="43"/>
      <c r="D171" s="43"/>
      <c r="E171" s="43"/>
      <c r="F171" s="43"/>
      <c r="G171" s="43"/>
      <c r="H171" s="43"/>
      <c r="I171" s="43"/>
      <c r="J171" s="43"/>
      <c r="K171" s="23" t="s">
        <v>284</v>
      </c>
      <c r="L171" s="23"/>
      <c r="M171" s="22">
        <v>0.2</v>
      </c>
      <c r="N171" s="22"/>
      <c r="O171" s="22">
        <v>40</v>
      </c>
      <c r="P171" s="22"/>
      <c r="Q171" s="22"/>
      <c r="R171" s="22">
        <f t="shared" si="4"/>
        <v>8</v>
      </c>
      <c r="S171" s="22"/>
      <c r="T171" s="22"/>
      <c r="U171" s="22">
        <f t="shared" si="5"/>
        <v>10</v>
      </c>
      <c r="V171" s="22"/>
      <c r="W171" s="22"/>
    </row>
    <row r="172" spans="1:23" ht="12.75">
      <c r="A172" s="2">
        <v>105</v>
      </c>
      <c r="B172" s="43" t="s">
        <v>119</v>
      </c>
      <c r="C172" s="43"/>
      <c r="D172" s="43"/>
      <c r="E172" s="43"/>
      <c r="F172" s="43"/>
      <c r="G172" s="43"/>
      <c r="H172" s="43"/>
      <c r="I172" s="43"/>
      <c r="J172" s="43"/>
      <c r="K172" s="23" t="s">
        <v>275</v>
      </c>
      <c r="L172" s="23"/>
      <c r="M172" s="22">
        <v>10</v>
      </c>
      <c r="N172" s="22"/>
      <c r="O172" s="22">
        <v>12</v>
      </c>
      <c r="P172" s="22"/>
      <c r="Q172" s="22"/>
      <c r="R172" s="22">
        <f t="shared" si="4"/>
        <v>120</v>
      </c>
      <c r="S172" s="22"/>
      <c r="T172" s="22"/>
      <c r="U172" s="22">
        <f t="shared" si="5"/>
        <v>150</v>
      </c>
      <c r="V172" s="22"/>
      <c r="W172" s="22"/>
    </row>
    <row r="173" spans="1:23" ht="12.75">
      <c r="A173" s="2">
        <v>106</v>
      </c>
      <c r="B173" s="43" t="s">
        <v>120</v>
      </c>
      <c r="C173" s="43"/>
      <c r="D173" s="43"/>
      <c r="E173" s="43"/>
      <c r="F173" s="43"/>
      <c r="G173" s="43"/>
      <c r="H173" s="43"/>
      <c r="I173" s="43"/>
      <c r="J173" s="43"/>
      <c r="K173" s="23" t="s">
        <v>284</v>
      </c>
      <c r="L173" s="23"/>
      <c r="M173" s="22">
        <v>0.5</v>
      </c>
      <c r="N173" s="22"/>
      <c r="O173" s="22">
        <v>18</v>
      </c>
      <c r="P173" s="22"/>
      <c r="Q173" s="22"/>
      <c r="R173" s="22">
        <f t="shared" si="4"/>
        <v>9</v>
      </c>
      <c r="S173" s="22"/>
      <c r="T173" s="22"/>
      <c r="U173" s="22">
        <f t="shared" si="5"/>
        <v>11.25</v>
      </c>
      <c r="V173" s="22"/>
      <c r="W173" s="22"/>
    </row>
    <row r="174" spans="1:23" ht="12.75">
      <c r="A174" s="2">
        <v>107</v>
      </c>
      <c r="B174" s="43" t="s">
        <v>121</v>
      </c>
      <c r="C174" s="43"/>
      <c r="D174" s="43"/>
      <c r="E174" s="43"/>
      <c r="F174" s="43"/>
      <c r="G174" s="43"/>
      <c r="H174" s="43"/>
      <c r="I174" s="43"/>
      <c r="J174" s="43"/>
      <c r="K174" s="23" t="s">
        <v>275</v>
      </c>
      <c r="L174" s="23"/>
      <c r="M174" s="22">
        <v>10</v>
      </c>
      <c r="N174" s="22"/>
      <c r="O174" s="22">
        <v>89.76</v>
      </c>
      <c r="P174" s="22"/>
      <c r="Q174" s="22"/>
      <c r="R174" s="22">
        <f t="shared" si="4"/>
        <v>897.6</v>
      </c>
      <c r="S174" s="22"/>
      <c r="T174" s="22"/>
      <c r="U174" s="22">
        <f t="shared" si="5"/>
        <v>1122</v>
      </c>
      <c r="V174" s="22"/>
      <c r="W174" s="22"/>
    </row>
    <row r="175" spans="1:23" ht="12.75">
      <c r="A175" s="2">
        <v>108</v>
      </c>
      <c r="B175" s="43" t="s">
        <v>122</v>
      </c>
      <c r="C175" s="43"/>
      <c r="D175" s="43"/>
      <c r="E175" s="43"/>
      <c r="F175" s="43"/>
      <c r="G175" s="43"/>
      <c r="H175" s="43"/>
      <c r="I175" s="43"/>
      <c r="J175" s="43"/>
      <c r="K175" s="23" t="s">
        <v>275</v>
      </c>
      <c r="L175" s="23"/>
      <c r="M175" s="22">
        <v>20</v>
      </c>
      <c r="N175" s="22"/>
      <c r="O175" s="22">
        <v>43.4</v>
      </c>
      <c r="P175" s="22"/>
      <c r="Q175" s="22"/>
      <c r="R175" s="22">
        <f t="shared" si="4"/>
        <v>868</v>
      </c>
      <c r="S175" s="22"/>
      <c r="T175" s="22"/>
      <c r="U175" s="22">
        <f t="shared" si="5"/>
        <v>1085</v>
      </c>
      <c r="V175" s="22"/>
      <c r="W175" s="22"/>
    </row>
    <row r="176" spans="1:23" ht="12.75">
      <c r="A176" s="2">
        <v>109</v>
      </c>
      <c r="B176" s="43" t="s">
        <v>308</v>
      </c>
      <c r="C176" s="43"/>
      <c r="D176" s="43"/>
      <c r="E176" s="43"/>
      <c r="F176" s="43"/>
      <c r="G176" s="43"/>
      <c r="H176" s="43"/>
      <c r="I176" s="43"/>
      <c r="J176" s="43"/>
      <c r="K176" s="23" t="s">
        <v>284</v>
      </c>
      <c r="L176" s="23"/>
      <c r="M176" s="22">
        <v>0.9</v>
      </c>
      <c r="N176" s="22"/>
      <c r="O176" s="22">
        <v>28</v>
      </c>
      <c r="P176" s="22"/>
      <c r="Q176" s="22"/>
      <c r="R176" s="22">
        <f t="shared" si="4"/>
        <v>25.2</v>
      </c>
      <c r="S176" s="22"/>
      <c r="T176" s="22"/>
      <c r="U176" s="22">
        <f t="shared" si="5"/>
        <v>31.5</v>
      </c>
      <c r="V176" s="22"/>
      <c r="W176" s="22"/>
    </row>
    <row r="177" spans="1:23" ht="12.75">
      <c r="A177" s="2">
        <v>110</v>
      </c>
      <c r="B177" s="43" t="s">
        <v>123</v>
      </c>
      <c r="C177" s="43"/>
      <c r="D177" s="43"/>
      <c r="E177" s="43"/>
      <c r="F177" s="43"/>
      <c r="G177" s="43"/>
      <c r="H177" s="43"/>
      <c r="I177" s="43"/>
      <c r="J177" s="43"/>
      <c r="K177" s="23" t="s">
        <v>1</v>
      </c>
      <c r="L177" s="23"/>
      <c r="M177" s="22">
        <v>0.5</v>
      </c>
      <c r="N177" s="22"/>
      <c r="O177" s="22">
        <v>911.6</v>
      </c>
      <c r="P177" s="22"/>
      <c r="Q177" s="22"/>
      <c r="R177" s="22">
        <f t="shared" si="4"/>
        <v>455.8</v>
      </c>
      <c r="S177" s="22"/>
      <c r="T177" s="22"/>
      <c r="U177" s="22">
        <f t="shared" si="5"/>
        <v>569.75</v>
      </c>
      <c r="V177" s="22"/>
      <c r="W177" s="22"/>
    </row>
    <row r="178" spans="1:23" ht="12.75">
      <c r="A178" s="2">
        <v>111</v>
      </c>
      <c r="B178" s="43" t="s">
        <v>124</v>
      </c>
      <c r="C178" s="43"/>
      <c r="D178" s="43"/>
      <c r="E178" s="43"/>
      <c r="F178" s="43"/>
      <c r="G178" s="43"/>
      <c r="H178" s="43"/>
      <c r="I178" s="43"/>
      <c r="J178" s="43"/>
      <c r="K178" s="23" t="s">
        <v>275</v>
      </c>
      <c r="L178" s="23"/>
      <c r="M178" s="22">
        <v>2</v>
      </c>
      <c r="N178" s="22"/>
      <c r="O178" s="22">
        <v>12</v>
      </c>
      <c r="P178" s="22"/>
      <c r="Q178" s="22"/>
      <c r="R178" s="22">
        <f t="shared" si="4"/>
        <v>24</v>
      </c>
      <c r="S178" s="22"/>
      <c r="T178" s="22"/>
      <c r="U178" s="22">
        <f t="shared" si="5"/>
        <v>30</v>
      </c>
      <c r="V178" s="22"/>
      <c r="W178" s="22"/>
    </row>
    <row r="179" spans="1:23" ht="12.75">
      <c r="A179" s="2">
        <v>112</v>
      </c>
      <c r="B179" s="43" t="s">
        <v>125</v>
      </c>
      <c r="C179" s="43"/>
      <c r="D179" s="43"/>
      <c r="E179" s="43"/>
      <c r="F179" s="43"/>
      <c r="G179" s="43"/>
      <c r="H179" s="43"/>
      <c r="I179" s="43"/>
      <c r="J179" s="43"/>
      <c r="K179" s="23" t="s">
        <v>276</v>
      </c>
      <c r="L179" s="23"/>
      <c r="M179" s="22">
        <v>0.3</v>
      </c>
      <c r="N179" s="22"/>
      <c r="O179" s="22">
        <v>28</v>
      </c>
      <c r="P179" s="22"/>
      <c r="Q179" s="22"/>
      <c r="R179" s="22">
        <f t="shared" si="4"/>
        <v>8.4</v>
      </c>
      <c r="S179" s="22"/>
      <c r="T179" s="22"/>
      <c r="U179" s="22">
        <f t="shared" si="5"/>
        <v>10.5</v>
      </c>
      <c r="V179" s="22"/>
      <c r="W179" s="22"/>
    </row>
    <row r="180" spans="1:23" ht="12.75">
      <c r="A180" s="6"/>
      <c r="B180" s="46" t="s">
        <v>264</v>
      </c>
      <c r="C180" s="46"/>
      <c r="D180" s="46"/>
      <c r="E180" s="46"/>
      <c r="F180" s="46"/>
      <c r="G180" s="46"/>
      <c r="H180" s="46"/>
      <c r="I180" s="46"/>
      <c r="J180" s="46"/>
      <c r="K180" s="47"/>
      <c r="L180" s="47"/>
      <c r="M180" s="47" t="s">
        <v>265</v>
      </c>
      <c r="N180" s="47"/>
      <c r="O180" s="47"/>
      <c r="P180" s="47"/>
      <c r="Q180" s="47"/>
      <c r="R180" s="51">
        <f>SUM(R71:T179)</f>
        <v>62168.111999999994</v>
      </c>
      <c r="S180" s="51"/>
      <c r="T180" s="51"/>
      <c r="U180" s="51">
        <f>SUM(U71:W179)</f>
        <v>77710.14000000001</v>
      </c>
      <c r="V180" s="51"/>
      <c r="W180" s="51"/>
    </row>
    <row r="181" ht="3.75" customHeight="1"/>
    <row r="182" spans="1:23" ht="12.75">
      <c r="A182" s="54" t="s">
        <v>251</v>
      </c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</row>
    <row r="183" spans="1:23" ht="12.75">
      <c r="A183" s="54" t="s">
        <v>292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</row>
    <row r="184" spans="1:23" ht="12.75" customHeight="1">
      <c r="A184" s="54" t="s">
        <v>127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</row>
    <row r="185" spans="1:23" ht="12.75">
      <c r="A185" s="54" t="s">
        <v>300</v>
      </c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</row>
    <row r="186" spans="1:23" ht="2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23" t="s">
        <v>253</v>
      </c>
      <c r="B187" s="23" t="s">
        <v>274</v>
      </c>
      <c r="C187" s="23"/>
      <c r="D187" s="23"/>
      <c r="E187" s="23"/>
      <c r="F187" s="23"/>
      <c r="G187" s="23"/>
      <c r="H187" s="23"/>
      <c r="I187" s="23"/>
      <c r="J187" s="23" t="s">
        <v>319</v>
      </c>
      <c r="K187" s="23"/>
      <c r="L187" s="23" t="s">
        <v>273</v>
      </c>
      <c r="M187" s="23"/>
      <c r="N187" s="23" t="s">
        <v>271</v>
      </c>
      <c r="O187" s="23"/>
      <c r="P187" s="23" t="s">
        <v>293</v>
      </c>
      <c r="Q187" s="23"/>
      <c r="R187" s="23" t="s">
        <v>256</v>
      </c>
      <c r="S187" s="23"/>
      <c r="T187" s="23"/>
      <c r="U187" s="23"/>
      <c r="V187" s="23"/>
      <c r="W187" s="23"/>
    </row>
    <row r="188" spans="1:23" ht="53.25" customHeight="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 t="s">
        <v>269</v>
      </c>
      <c r="S188" s="23"/>
      <c r="T188" s="23"/>
      <c r="U188" s="23" t="s">
        <v>270</v>
      </c>
      <c r="V188" s="23"/>
      <c r="W188" s="23"/>
    </row>
    <row r="189" spans="1:23" ht="12.75">
      <c r="A189" s="5">
        <v>1</v>
      </c>
      <c r="B189" s="53">
        <v>2</v>
      </c>
      <c r="C189" s="53"/>
      <c r="D189" s="53"/>
      <c r="E189" s="53"/>
      <c r="F189" s="53"/>
      <c r="G189" s="53"/>
      <c r="H189" s="53"/>
      <c r="I189" s="53"/>
      <c r="J189" s="53">
        <v>3</v>
      </c>
      <c r="K189" s="53"/>
      <c r="L189" s="53">
        <v>4</v>
      </c>
      <c r="M189" s="53"/>
      <c r="N189" s="53">
        <v>5</v>
      </c>
      <c r="O189" s="53"/>
      <c r="P189" s="53">
        <v>6</v>
      </c>
      <c r="Q189" s="53"/>
      <c r="R189" s="53">
        <v>7</v>
      </c>
      <c r="S189" s="53"/>
      <c r="T189" s="53"/>
      <c r="U189" s="53">
        <v>8</v>
      </c>
      <c r="V189" s="53"/>
      <c r="W189" s="53"/>
    </row>
    <row r="190" spans="1:24" ht="12.75">
      <c r="A190" s="2">
        <v>1</v>
      </c>
      <c r="B190" s="43" t="s">
        <v>294</v>
      </c>
      <c r="C190" s="43"/>
      <c r="D190" s="43"/>
      <c r="E190" s="43"/>
      <c r="F190" s="43"/>
      <c r="G190" s="43"/>
      <c r="H190" s="43"/>
      <c r="I190" s="43"/>
      <c r="J190" s="44">
        <v>1</v>
      </c>
      <c r="K190" s="44"/>
      <c r="L190" s="23" t="s">
        <v>275</v>
      </c>
      <c r="M190" s="23"/>
      <c r="N190" s="22">
        <v>120</v>
      </c>
      <c r="O190" s="22"/>
      <c r="P190" s="23">
        <v>6</v>
      </c>
      <c r="Q190" s="23"/>
      <c r="R190" s="22">
        <f>N190*P190*J190</f>
        <v>720</v>
      </c>
      <c r="S190" s="22"/>
      <c r="T190" s="22"/>
      <c r="U190" s="22">
        <f>R190*$S$11</f>
        <v>900</v>
      </c>
      <c r="V190" s="22"/>
      <c r="W190" s="22"/>
      <c r="X190">
        <f>N190*P190</f>
        <v>720</v>
      </c>
    </row>
    <row r="191" spans="1:24" ht="12.75">
      <c r="A191" s="2">
        <v>2</v>
      </c>
      <c r="B191" s="43" t="s">
        <v>295</v>
      </c>
      <c r="C191" s="43"/>
      <c r="D191" s="43"/>
      <c r="E191" s="43"/>
      <c r="F191" s="43"/>
      <c r="G191" s="43"/>
      <c r="H191" s="43"/>
      <c r="I191" s="43"/>
      <c r="J191" s="44">
        <v>1</v>
      </c>
      <c r="K191" s="44"/>
      <c r="L191" s="23" t="s">
        <v>275</v>
      </c>
      <c r="M191" s="23"/>
      <c r="N191" s="22">
        <v>18</v>
      </c>
      <c r="O191" s="22"/>
      <c r="P191" s="23">
        <v>3</v>
      </c>
      <c r="Q191" s="23"/>
      <c r="R191" s="22">
        <f aca="true" t="shared" si="6" ref="R191:R254">N191*P191*J191</f>
        <v>54</v>
      </c>
      <c r="S191" s="22"/>
      <c r="T191" s="22"/>
      <c r="U191" s="22">
        <f aca="true" t="shared" si="7" ref="U191:U254">R191*$S$11</f>
        <v>67.5</v>
      </c>
      <c r="V191" s="22"/>
      <c r="W191" s="22"/>
      <c r="X191">
        <f aca="true" t="shared" si="8" ref="X191:X254">N191*P191</f>
        <v>54</v>
      </c>
    </row>
    <row r="192" spans="1:24" ht="12.75">
      <c r="A192" s="2">
        <v>3</v>
      </c>
      <c r="B192" s="43" t="s">
        <v>296</v>
      </c>
      <c r="C192" s="43"/>
      <c r="D192" s="43"/>
      <c r="E192" s="43"/>
      <c r="F192" s="43"/>
      <c r="G192" s="43"/>
      <c r="H192" s="43"/>
      <c r="I192" s="43"/>
      <c r="J192" s="44">
        <v>1</v>
      </c>
      <c r="K192" s="44"/>
      <c r="L192" s="23" t="s">
        <v>275</v>
      </c>
      <c r="M192" s="23"/>
      <c r="N192" s="22">
        <v>58.1</v>
      </c>
      <c r="O192" s="22"/>
      <c r="P192" s="23">
        <v>20</v>
      </c>
      <c r="Q192" s="23"/>
      <c r="R192" s="22">
        <f t="shared" si="6"/>
        <v>1162</v>
      </c>
      <c r="S192" s="22"/>
      <c r="T192" s="22"/>
      <c r="U192" s="22">
        <f t="shared" si="7"/>
        <v>1452.5</v>
      </c>
      <c r="V192" s="22"/>
      <c r="W192" s="22"/>
      <c r="X192">
        <f t="shared" si="8"/>
        <v>1162</v>
      </c>
    </row>
    <row r="193" spans="1:24" ht="12.75">
      <c r="A193" s="2">
        <v>4</v>
      </c>
      <c r="B193" s="43" t="s">
        <v>128</v>
      </c>
      <c r="C193" s="43"/>
      <c r="D193" s="43"/>
      <c r="E193" s="43"/>
      <c r="F193" s="43"/>
      <c r="G193" s="43"/>
      <c r="H193" s="43"/>
      <c r="I193" s="43"/>
      <c r="J193" s="44">
        <v>0.5</v>
      </c>
      <c r="K193" s="44"/>
      <c r="L193" s="23" t="s">
        <v>275</v>
      </c>
      <c r="M193" s="23"/>
      <c r="N193" s="22">
        <v>50.85</v>
      </c>
      <c r="O193" s="22"/>
      <c r="P193" s="23">
        <v>2</v>
      </c>
      <c r="Q193" s="23"/>
      <c r="R193" s="22">
        <f t="shared" si="6"/>
        <v>50.85</v>
      </c>
      <c r="S193" s="22"/>
      <c r="T193" s="22"/>
      <c r="U193" s="22">
        <f t="shared" si="7"/>
        <v>63.5625</v>
      </c>
      <c r="V193" s="22"/>
      <c r="W193" s="22"/>
      <c r="X193">
        <f t="shared" si="8"/>
        <v>101.7</v>
      </c>
    </row>
    <row r="194" spans="1:24" ht="26.25" customHeight="1">
      <c r="A194" s="2">
        <v>5</v>
      </c>
      <c r="B194" s="43" t="s">
        <v>129</v>
      </c>
      <c r="C194" s="43"/>
      <c r="D194" s="43"/>
      <c r="E194" s="43"/>
      <c r="F194" s="43"/>
      <c r="G194" s="43"/>
      <c r="H194" s="43"/>
      <c r="I194" s="43"/>
      <c r="J194" s="44">
        <v>1</v>
      </c>
      <c r="K194" s="44"/>
      <c r="L194" s="23" t="s">
        <v>275</v>
      </c>
      <c r="M194" s="23"/>
      <c r="N194" s="22">
        <v>45</v>
      </c>
      <c r="O194" s="22"/>
      <c r="P194" s="23">
        <v>3</v>
      </c>
      <c r="Q194" s="23"/>
      <c r="R194" s="22">
        <f t="shared" si="6"/>
        <v>135</v>
      </c>
      <c r="S194" s="22"/>
      <c r="T194" s="22"/>
      <c r="U194" s="22">
        <f t="shared" si="7"/>
        <v>168.75</v>
      </c>
      <c r="V194" s="22"/>
      <c r="W194" s="22"/>
      <c r="X194">
        <f t="shared" si="8"/>
        <v>135</v>
      </c>
    </row>
    <row r="195" spans="1:24" ht="12.75">
      <c r="A195" s="2">
        <v>6</v>
      </c>
      <c r="B195" s="43" t="s">
        <v>298</v>
      </c>
      <c r="C195" s="43"/>
      <c r="D195" s="43"/>
      <c r="E195" s="43"/>
      <c r="F195" s="43"/>
      <c r="G195" s="43"/>
      <c r="H195" s="43"/>
      <c r="I195" s="43"/>
      <c r="J195" s="44">
        <v>0.25</v>
      </c>
      <c r="K195" s="44"/>
      <c r="L195" s="23" t="s">
        <v>275</v>
      </c>
      <c r="M195" s="23"/>
      <c r="N195" s="22">
        <v>301.5</v>
      </c>
      <c r="O195" s="22"/>
      <c r="P195" s="23">
        <v>1</v>
      </c>
      <c r="Q195" s="23"/>
      <c r="R195" s="22">
        <f t="shared" si="6"/>
        <v>75.375</v>
      </c>
      <c r="S195" s="22"/>
      <c r="T195" s="22"/>
      <c r="U195" s="22">
        <f t="shared" si="7"/>
        <v>94.21875</v>
      </c>
      <c r="V195" s="22"/>
      <c r="W195" s="22"/>
      <c r="X195">
        <f t="shared" si="8"/>
        <v>301.5</v>
      </c>
    </row>
    <row r="196" spans="1:24" ht="12.75">
      <c r="A196" s="2">
        <v>7</v>
      </c>
      <c r="B196" s="43" t="s">
        <v>209</v>
      </c>
      <c r="C196" s="43"/>
      <c r="D196" s="43"/>
      <c r="E196" s="43"/>
      <c r="F196" s="43"/>
      <c r="G196" s="43"/>
      <c r="H196" s="43"/>
      <c r="I196" s="43"/>
      <c r="J196" s="44">
        <v>0.33</v>
      </c>
      <c r="K196" s="44"/>
      <c r="L196" s="23" t="s">
        <v>275</v>
      </c>
      <c r="M196" s="23"/>
      <c r="N196" s="22">
        <v>120</v>
      </c>
      <c r="O196" s="22"/>
      <c r="P196" s="23">
        <v>2</v>
      </c>
      <c r="Q196" s="23"/>
      <c r="R196" s="22">
        <f t="shared" si="6"/>
        <v>79.2</v>
      </c>
      <c r="S196" s="22"/>
      <c r="T196" s="22"/>
      <c r="U196" s="22">
        <f t="shared" si="7"/>
        <v>99</v>
      </c>
      <c r="V196" s="22"/>
      <c r="W196" s="22"/>
      <c r="X196">
        <f t="shared" si="8"/>
        <v>240</v>
      </c>
    </row>
    <row r="197" spans="1:24" ht="12.75">
      <c r="A197" s="2">
        <v>8</v>
      </c>
      <c r="B197" s="43" t="s">
        <v>130</v>
      </c>
      <c r="C197" s="43"/>
      <c r="D197" s="43"/>
      <c r="E197" s="43"/>
      <c r="F197" s="43"/>
      <c r="G197" s="43"/>
      <c r="H197" s="43"/>
      <c r="I197" s="43"/>
      <c r="J197" s="44">
        <v>0.5</v>
      </c>
      <c r="K197" s="44"/>
      <c r="L197" s="23" t="s">
        <v>275</v>
      </c>
      <c r="M197" s="23"/>
      <c r="N197" s="22">
        <v>357.6</v>
      </c>
      <c r="O197" s="22"/>
      <c r="P197" s="23">
        <v>2</v>
      </c>
      <c r="Q197" s="23"/>
      <c r="R197" s="22">
        <f t="shared" si="6"/>
        <v>357.6</v>
      </c>
      <c r="S197" s="22"/>
      <c r="T197" s="22"/>
      <c r="U197" s="22">
        <f t="shared" si="7"/>
        <v>447</v>
      </c>
      <c r="V197" s="22"/>
      <c r="W197" s="22"/>
      <c r="X197">
        <f t="shared" si="8"/>
        <v>715.2</v>
      </c>
    </row>
    <row r="198" spans="1:24" ht="12.75">
      <c r="A198" s="2">
        <v>9</v>
      </c>
      <c r="B198" s="43" t="s">
        <v>131</v>
      </c>
      <c r="C198" s="43"/>
      <c r="D198" s="43"/>
      <c r="E198" s="43"/>
      <c r="F198" s="43"/>
      <c r="G198" s="43"/>
      <c r="H198" s="43"/>
      <c r="I198" s="43"/>
      <c r="J198" s="44">
        <v>1</v>
      </c>
      <c r="K198" s="44"/>
      <c r="L198" s="23" t="s">
        <v>275</v>
      </c>
      <c r="M198" s="23"/>
      <c r="N198" s="22">
        <v>250</v>
      </c>
      <c r="O198" s="22"/>
      <c r="P198" s="23">
        <v>1</v>
      </c>
      <c r="Q198" s="23"/>
      <c r="R198" s="22">
        <f t="shared" si="6"/>
        <v>250</v>
      </c>
      <c r="S198" s="22"/>
      <c r="T198" s="22"/>
      <c r="U198" s="22">
        <f t="shared" si="7"/>
        <v>312.5</v>
      </c>
      <c r="V198" s="22"/>
      <c r="W198" s="22"/>
      <c r="X198">
        <f t="shared" si="8"/>
        <v>250</v>
      </c>
    </row>
    <row r="199" spans="1:24" ht="12.75">
      <c r="A199" s="2">
        <v>10</v>
      </c>
      <c r="B199" s="43" t="s">
        <v>3</v>
      </c>
      <c r="C199" s="43"/>
      <c r="D199" s="43"/>
      <c r="E199" s="43"/>
      <c r="F199" s="43"/>
      <c r="G199" s="43"/>
      <c r="H199" s="43"/>
      <c r="I199" s="43"/>
      <c r="J199" s="44">
        <v>0.5</v>
      </c>
      <c r="K199" s="44"/>
      <c r="L199" s="23" t="s">
        <v>275</v>
      </c>
      <c r="M199" s="23"/>
      <c r="N199" s="22">
        <v>150</v>
      </c>
      <c r="O199" s="22"/>
      <c r="P199" s="23">
        <v>2</v>
      </c>
      <c r="Q199" s="23"/>
      <c r="R199" s="22">
        <f t="shared" si="6"/>
        <v>150</v>
      </c>
      <c r="S199" s="22"/>
      <c r="T199" s="22"/>
      <c r="U199" s="22">
        <f t="shared" si="7"/>
        <v>187.5</v>
      </c>
      <c r="V199" s="22"/>
      <c r="W199" s="22"/>
      <c r="X199">
        <f t="shared" si="8"/>
        <v>300</v>
      </c>
    </row>
    <row r="200" spans="1:24" ht="12.75">
      <c r="A200" s="2">
        <v>11</v>
      </c>
      <c r="B200" s="43" t="s">
        <v>5</v>
      </c>
      <c r="C200" s="43"/>
      <c r="D200" s="43"/>
      <c r="E200" s="43"/>
      <c r="F200" s="43"/>
      <c r="G200" s="43"/>
      <c r="H200" s="43"/>
      <c r="I200" s="43"/>
      <c r="J200" s="44">
        <v>0.5</v>
      </c>
      <c r="K200" s="44"/>
      <c r="L200" s="23" t="s">
        <v>275</v>
      </c>
      <c r="M200" s="23"/>
      <c r="N200" s="22">
        <v>364.41</v>
      </c>
      <c r="O200" s="22"/>
      <c r="P200" s="23">
        <v>1</v>
      </c>
      <c r="Q200" s="23"/>
      <c r="R200" s="22">
        <f t="shared" si="6"/>
        <v>182.205</v>
      </c>
      <c r="S200" s="22"/>
      <c r="T200" s="22"/>
      <c r="U200" s="22">
        <f t="shared" si="7"/>
        <v>227.75625000000002</v>
      </c>
      <c r="V200" s="22"/>
      <c r="W200" s="22"/>
      <c r="X200">
        <f t="shared" si="8"/>
        <v>364.41</v>
      </c>
    </row>
    <row r="201" spans="1:24" ht="12.75">
      <c r="A201" s="2">
        <v>12</v>
      </c>
      <c r="B201" s="43" t="s">
        <v>229</v>
      </c>
      <c r="C201" s="43"/>
      <c r="D201" s="43"/>
      <c r="E201" s="43"/>
      <c r="F201" s="43"/>
      <c r="G201" s="43"/>
      <c r="H201" s="43"/>
      <c r="I201" s="43"/>
      <c r="J201" s="44">
        <v>0.33</v>
      </c>
      <c r="K201" s="44"/>
      <c r="L201" s="23" t="s">
        <v>275</v>
      </c>
      <c r="M201" s="23"/>
      <c r="N201" s="22">
        <v>80</v>
      </c>
      <c r="O201" s="22"/>
      <c r="P201" s="23">
        <v>1</v>
      </c>
      <c r="Q201" s="23"/>
      <c r="R201" s="22">
        <f t="shared" si="6"/>
        <v>26.400000000000002</v>
      </c>
      <c r="S201" s="22"/>
      <c r="T201" s="22"/>
      <c r="U201" s="22">
        <f t="shared" si="7"/>
        <v>33</v>
      </c>
      <c r="V201" s="22"/>
      <c r="W201" s="22"/>
      <c r="X201">
        <f t="shared" si="8"/>
        <v>80</v>
      </c>
    </row>
    <row r="202" spans="1:24" ht="12.75">
      <c r="A202" s="2">
        <v>13</v>
      </c>
      <c r="B202" s="43" t="s">
        <v>132</v>
      </c>
      <c r="C202" s="43"/>
      <c r="D202" s="43"/>
      <c r="E202" s="43"/>
      <c r="F202" s="43"/>
      <c r="G202" s="43"/>
      <c r="H202" s="43"/>
      <c r="I202" s="43"/>
      <c r="J202" s="44">
        <v>0.5</v>
      </c>
      <c r="K202" s="44"/>
      <c r="L202" s="23" t="s">
        <v>275</v>
      </c>
      <c r="M202" s="23"/>
      <c r="N202" s="22">
        <v>400</v>
      </c>
      <c r="O202" s="22"/>
      <c r="P202" s="23">
        <v>2</v>
      </c>
      <c r="Q202" s="23"/>
      <c r="R202" s="22">
        <f t="shared" si="6"/>
        <v>400</v>
      </c>
      <c r="S202" s="22"/>
      <c r="T202" s="22"/>
      <c r="U202" s="22">
        <f t="shared" si="7"/>
        <v>500</v>
      </c>
      <c r="V202" s="22"/>
      <c r="W202" s="22"/>
      <c r="X202">
        <f t="shared" si="8"/>
        <v>800</v>
      </c>
    </row>
    <row r="203" spans="1:24" ht="12.75">
      <c r="A203" s="2">
        <v>14</v>
      </c>
      <c r="B203" s="43" t="s">
        <v>304</v>
      </c>
      <c r="C203" s="43"/>
      <c r="D203" s="43"/>
      <c r="E203" s="43"/>
      <c r="F203" s="43"/>
      <c r="G203" s="43"/>
      <c r="H203" s="43"/>
      <c r="I203" s="43"/>
      <c r="J203" s="44">
        <v>1</v>
      </c>
      <c r="K203" s="44"/>
      <c r="L203" s="23" t="s">
        <v>275</v>
      </c>
      <c r="M203" s="23"/>
      <c r="N203" s="22">
        <v>317.4</v>
      </c>
      <c r="O203" s="22"/>
      <c r="P203" s="23">
        <v>1</v>
      </c>
      <c r="Q203" s="23"/>
      <c r="R203" s="22">
        <f t="shared" si="6"/>
        <v>317.4</v>
      </c>
      <c r="S203" s="22"/>
      <c r="T203" s="22"/>
      <c r="U203" s="22">
        <f t="shared" si="7"/>
        <v>396.75</v>
      </c>
      <c r="V203" s="22"/>
      <c r="W203" s="22"/>
      <c r="X203">
        <f t="shared" si="8"/>
        <v>317.4</v>
      </c>
    </row>
    <row r="204" spans="1:24" ht="12.75">
      <c r="A204" s="2">
        <v>15</v>
      </c>
      <c r="B204" s="43" t="s">
        <v>6</v>
      </c>
      <c r="C204" s="43"/>
      <c r="D204" s="43"/>
      <c r="E204" s="43"/>
      <c r="F204" s="43"/>
      <c r="G204" s="43"/>
      <c r="H204" s="43"/>
      <c r="I204" s="43"/>
      <c r="J204" s="44">
        <v>1</v>
      </c>
      <c r="K204" s="44"/>
      <c r="L204" s="23" t="s">
        <v>275</v>
      </c>
      <c r="M204" s="23"/>
      <c r="N204" s="22">
        <v>250</v>
      </c>
      <c r="O204" s="22"/>
      <c r="P204" s="23">
        <v>2</v>
      </c>
      <c r="Q204" s="23"/>
      <c r="R204" s="22">
        <f t="shared" si="6"/>
        <v>500</v>
      </c>
      <c r="S204" s="22"/>
      <c r="T204" s="22"/>
      <c r="U204" s="22">
        <f t="shared" si="7"/>
        <v>625</v>
      </c>
      <c r="V204" s="22"/>
      <c r="W204" s="22"/>
      <c r="X204">
        <f t="shared" si="8"/>
        <v>500</v>
      </c>
    </row>
    <row r="205" spans="1:24" ht="12.75">
      <c r="A205" s="2">
        <v>16</v>
      </c>
      <c r="B205" s="43" t="s">
        <v>315</v>
      </c>
      <c r="C205" s="43"/>
      <c r="D205" s="43"/>
      <c r="E205" s="43"/>
      <c r="F205" s="43"/>
      <c r="G205" s="43"/>
      <c r="H205" s="43"/>
      <c r="I205" s="43"/>
      <c r="J205" s="44">
        <v>0.5</v>
      </c>
      <c r="K205" s="44"/>
      <c r="L205" s="23" t="s">
        <v>275</v>
      </c>
      <c r="M205" s="23"/>
      <c r="N205" s="22">
        <v>50</v>
      </c>
      <c r="O205" s="22"/>
      <c r="P205" s="23">
        <v>5</v>
      </c>
      <c r="Q205" s="23"/>
      <c r="R205" s="22">
        <f t="shared" si="6"/>
        <v>125</v>
      </c>
      <c r="S205" s="22"/>
      <c r="T205" s="22"/>
      <c r="U205" s="22">
        <f t="shared" si="7"/>
        <v>156.25</v>
      </c>
      <c r="V205" s="22"/>
      <c r="W205" s="22"/>
      <c r="X205">
        <f t="shared" si="8"/>
        <v>250</v>
      </c>
    </row>
    <row r="206" spans="1:24" ht="12.75">
      <c r="A206" s="2">
        <v>17</v>
      </c>
      <c r="B206" s="43" t="s">
        <v>133</v>
      </c>
      <c r="C206" s="43"/>
      <c r="D206" s="43"/>
      <c r="E206" s="43"/>
      <c r="F206" s="43"/>
      <c r="G206" s="43"/>
      <c r="H206" s="43"/>
      <c r="I206" s="43"/>
      <c r="J206" s="44">
        <v>1</v>
      </c>
      <c r="K206" s="44"/>
      <c r="L206" s="23" t="s">
        <v>275</v>
      </c>
      <c r="M206" s="23"/>
      <c r="N206" s="22">
        <v>50</v>
      </c>
      <c r="O206" s="22"/>
      <c r="P206" s="23">
        <v>6</v>
      </c>
      <c r="Q206" s="23"/>
      <c r="R206" s="22">
        <f t="shared" si="6"/>
        <v>300</v>
      </c>
      <c r="S206" s="22"/>
      <c r="T206" s="22"/>
      <c r="U206" s="22">
        <f t="shared" si="7"/>
        <v>375</v>
      </c>
      <c r="V206" s="22"/>
      <c r="W206" s="22"/>
      <c r="X206">
        <f t="shared" si="8"/>
        <v>300</v>
      </c>
    </row>
    <row r="207" spans="1:24" ht="12.75">
      <c r="A207" s="2">
        <v>18</v>
      </c>
      <c r="B207" s="43" t="s">
        <v>305</v>
      </c>
      <c r="C207" s="43"/>
      <c r="D207" s="43"/>
      <c r="E207" s="43"/>
      <c r="F207" s="43"/>
      <c r="G207" s="43"/>
      <c r="H207" s="43"/>
      <c r="I207" s="43"/>
      <c r="J207" s="44">
        <v>0.5</v>
      </c>
      <c r="K207" s="44"/>
      <c r="L207" s="23" t="s">
        <v>275</v>
      </c>
      <c r="M207" s="23"/>
      <c r="N207" s="22">
        <v>1694.9</v>
      </c>
      <c r="O207" s="22"/>
      <c r="P207" s="23">
        <v>38</v>
      </c>
      <c r="Q207" s="23"/>
      <c r="R207" s="22">
        <f t="shared" si="6"/>
        <v>32203.100000000002</v>
      </c>
      <c r="S207" s="22"/>
      <c r="T207" s="22"/>
      <c r="U207" s="22">
        <f t="shared" si="7"/>
        <v>40253.875</v>
      </c>
      <c r="V207" s="22"/>
      <c r="W207" s="22"/>
      <c r="X207">
        <f t="shared" si="8"/>
        <v>64406.200000000004</v>
      </c>
    </row>
    <row r="208" spans="1:24" ht="12.75">
      <c r="A208" s="2">
        <v>19</v>
      </c>
      <c r="B208" s="43" t="s">
        <v>192</v>
      </c>
      <c r="C208" s="43"/>
      <c r="D208" s="43"/>
      <c r="E208" s="43"/>
      <c r="F208" s="43"/>
      <c r="G208" s="43"/>
      <c r="H208" s="43"/>
      <c r="I208" s="43"/>
      <c r="J208" s="44">
        <v>0.4</v>
      </c>
      <c r="K208" s="44"/>
      <c r="L208" s="23" t="s">
        <v>275</v>
      </c>
      <c r="M208" s="23"/>
      <c r="N208" s="22">
        <v>30</v>
      </c>
      <c r="O208" s="22"/>
      <c r="P208" s="23">
        <v>2</v>
      </c>
      <c r="Q208" s="23"/>
      <c r="R208" s="22">
        <f t="shared" si="6"/>
        <v>24</v>
      </c>
      <c r="S208" s="22"/>
      <c r="T208" s="22"/>
      <c r="U208" s="22">
        <f t="shared" si="7"/>
        <v>30</v>
      </c>
      <c r="V208" s="22"/>
      <c r="W208" s="22"/>
      <c r="X208">
        <f t="shared" si="8"/>
        <v>60</v>
      </c>
    </row>
    <row r="209" spans="1:24" ht="12.75">
      <c r="A209" s="2">
        <v>20</v>
      </c>
      <c r="B209" s="43" t="s">
        <v>318</v>
      </c>
      <c r="C209" s="43"/>
      <c r="D209" s="43"/>
      <c r="E209" s="43"/>
      <c r="F209" s="43"/>
      <c r="G209" s="43"/>
      <c r="H209" s="43"/>
      <c r="I209" s="43"/>
      <c r="J209" s="44">
        <v>0.5</v>
      </c>
      <c r="K209" s="44"/>
      <c r="L209" s="23" t="s">
        <v>275</v>
      </c>
      <c r="M209" s="23"/>
      <c r="N209" s="22">
        <v>21</v>
      </c>
      <c r="O209" s="22"/>
      <c r="P209" s="23">
        <v>2</v>
      </c>
      <c r="Q209" s="23"/>
      <c r="R209" s="22">
        <f t="shared" si="6"/>
        <v>21</v>
      </c>
      <c r="S209" s="22"/>
      <c r="T209" s="22"/>
      <c r="U209" s="22">
        <f t="shared" si="7"/>
        <v>26.25</v>
      </c>
      <c r="V209" s="22"/>
      <c r="W209" s="22"/>
      <c r="X209">
        <f t="shared" si="8"/>
        <v>42</v>
      </c>
    </row>
    <row r="210" spans="1:24" ht="12.75">
      <c r="A210" s="2">
        <v>21</v>
      </c>
      <c r="B210" s="43" t="s">
        <v>230</v>
      </c>
      <c r="C210" s="43"/>
      <c r="D210" s="43"/>
      <c r="E210" s="43"/>
      <c r="F210" s="43"/>
      <c r="G210" s="43"/>
      <c r="H210" s="43"/>
      <c r="I210" s="43"/>
      <c r="J210" s="44">
        <v>0.5</v>
      </c>
      <c r="K210" s="44"/>
      <c r="L210" s="23" t="s">
        <v>275</v>
      </c>
      <c r="M210" s="23"/>
      <c r="N210" s="22">
        <v>110</v>
      </c>
      <c r="O210" s="22"/>
      <c r="P210" s="23">
        <v>2</v>
      </c>
      <c r="Q210" s="23"/>
      <c r="R210" s="22">
        <f t="shared" si="6"/>
        <v>110</v>
      </c>
      <c r="S210" s="22"/>
      <c r="T210" s="22"/>
      <c r="U210" s="22">
        <f t="shared" si="7"/>
        <v>137.5</v>
      </c>
      <c r="V210" s="22"/>
      <c r="W210" s="22"/>
      <c r="X210">
        <f t="shared" si="8"/>
        <v>220</v>
      </c>
    </row>
    <row r="211" spans="1:24" ht="12.75">
      <c r="A211" s="2">
        <v>22</v>
      </c>
      <c r="B211" s="43" t="s">
        <v>313</v>
      </c>
      <c r="C211" s="43"/>
      <c r="D211" s="43"/>
      <c r="E211" s="43"/>
      <c r="F211" s="43"/>
      <c r="G211" s="43"/>
      <c r="H211" s="43"/>
      <c r="I211" s="43"/>
      <c r="J211" s="44">
        <v>1</v>
      </c>
      <c r="K211" s="44"/>
      <c r="L211" s="23" t="s">
        <v>286</v>
      </c>
      <c r="M211" s="23"/>
      <c r="N211" s="22">
        <v>180</v>
      </c>
      <c r="O211" s="22"/>
      <c r="P211" s="23">
        <v>1</v>
      </c>
      <c r="Q211" s="23"/>
      <c r="R211" s="22">
        <f t="shared" si="6"/>
        <v>180</v>
      </c>
      <c r="S211" s="22"/>
      <c r="T211" s="22"/>
      <c r="U211" s="22">
        <f t="shared" si="7"/>
        <v>225</v>
      </c>
      <c r="V211" s="22"/>
      <c r="W211" s="22"/>
      <c r="X211">
        <f t="shared" si="8"/>
        <v>180</v>
      </c>
    </row>
    <row r="212" spans="1:24" ht="12.75">
      <c r="A212" s="2">
        <v>23</v>
      </c>
      <c r="B212" s="43" t="s">
        <v>301</v>
      </c>
      <c r="C212" s="43"/>
      <c r="D212" s="43"/>
      <c r="E212" s="43"/>
      <c r="F212" s="43"/>
      <c r="G212" s="43"/>
      <c r="H212" s="43"/>
      <c r="I212" s="43"/>
      <c r="J212" s="44">
        <v>1</v>
      </c>
      <c r="K212" s="44"/>
      <c r="L212" s="23" t="s">
        <v>275</v>
      </c>
      <c r="M212" s="23"/>
      <c r="N212" s="22">
        <v>120.6</v>
      </c>
      <c r="O212" s="22"/>
      <c r="P212" s="23">
        <v>12</v>
      </c>
      <c r="Q212" s="23"/>
      <c r="R212" s="22">
        <f t="shared" si="6"/>
        <v>1447.1999999999998</v>
      </c>
      <c r="S212" s="22"/>
      <c r="T212" s="22"/>
      <c r="U212" s="22">
        <f t="shared" si="7"/>
        <v>1808.9999999999998</v>
      </c>
      <c r="V212" s="22"/>
      <c r="W212" s="22"/>
      <c r="X212">
        <f t="shared" si="8"/>
        <v>1447.1999999999998</v>
      </c>
    </row>
    <row r="213" spans="1:24" ht="12.75">
      <c r="A213" s="2">
        <v>24</v>
      </c>
      <c r="B213" s="43" t="s">
        <v>193</v>
      </c>
      <c r="C213" s="43"/>
      <c r="D213" s="43"/>
      <c r="E213" s="43"/>
      <c r="F213" s="43"/>
      <c r="G213" s="43"/>
      <c r="H213" s="43"/>
      <c r="I213" s="43"/>
      <c r="J213" s="44">
        <v>0.5</v>
      </c>
      <c r="K213" s="44"/>
      <c r="L213" s="23" t="s">
        <v>275</v>
      </c>
      <c r="M213" s="23"/>
      <c r="N213" s="22">
        <v>135.4</v>
      </c>
      <c r="O213" s="22"/>
      <c r="P213" s="23">
        <v>1</v>
      </c>
      <c r="Q213" s="23"/>
      <c r="R213" s="22">
        <f t="shared" si="6"/>
        <v>67.7</v>
      </c>
      <c r="S213" s="22"/>
      <c r="T213" s="22"/>
      <c r="U213" s="22">
        <f t="shared" si="7"/>
        <v>84.625</v>
      </c>
      <c r="V213" s="22"/>
      <c r="W213" s="22"/>
      <c r="X213">
        <f t="shared" si="8"/>
        <v>135.4</v>
      </c>
    </row>
    <row r="214" spans="1:24" ht="12.75">
      <c r="A214" s="2">
        <v>25</v>
      </c>
      <c r="B214" s="43" t="s">
        <v>194</v>
      </c>
      <c r="C214" s="43"/>
      <c r="D214" s="43"/>
      <c r="E214" s="43"/>
      <c r="F214" s="43"/>
      <c r="G214" s="43"/>
      <c r="H214" s="43"/>
      <c r="I214" s="43"/>
      <c r="J214" s="44">
        <v>0.5</v>
      </c>
      <c r="K214" s="44"/>
      <c r="L214" s="23" t="s">
        <v>275</v>
      </c>
      <c r="M214" s="23"/>
      <c r="N214" s="22">
        <v>40</v>
      </c>
      <c r="O214" s="22"/>
      <c r="P214" s="23">
        <v>2</v>
      </c>
      <c r="Q214" s="23"/>
      <c r="R214" s="22">
        <f t="shared" si="6"/>
        <v>40</v>
      </c>
      <c r="S214" s="22"/>
      <c r="T214" s="22"/>
      <c r="U214" s="22">
        <f t="shared" si="7"/>
        <v>50</v>
      </c>
      <c r="V214" s="22"/>
      <c r="W214" s="22"/>
      <c r="X214">
        <f t="shared" si="8"/>
        <v>80</v>
      </c>
    </row>
    <row r="215" spans="1:24" ht="12.75">
      <c r="A215" s="2">
        <v>26</v>
      </c>
      <c r="B215" s="43" t="s">
        <v>195</v>
      </c>
      <c r="C215" s="43"/>
      <c r="D215" s="43"/>
      <c r="E215" s="43"/>
      <c r="F215" s="43"/>
      <c r="G215" s="43"/>
      <c r="H215" s="43"/>
      <c r="I215" s="43"/>
      <c r="J215" s="44">
        <v>0.5</v>
      </c>
      <c r="K215" s="44"/>
      <c r="L215" s="23" t="s">
        <v>275</v>
      </c>
      <c r="M215" s="23"/>
      <c r="N215" s="22">
        <v>230</v>
      </c>
      <c r="O215" s="22"/>
      <c r="P215" s="23">
        <v>1</v>
      </c>
      <c r="Q215" s="23"/>
      <c r="R215" s="22">
        <f t="shared" si="6"/>
        <v>115</v>
      </c>
      <c r="S215" s="22"/>
      <c r="T215" s="22"/>
      <c r="U215" s="22">
        <f t="shared" si="7"/>
        <v>143.75</v>
      </c>
      <c r="V215" s="22"/>
      <c r="W215" s="22"/>
      <c r="X215">
        <f t="shared" si="8"/>
        <v>230</v>
      </c>
    </row>
    <row r="216" spans="1:24" ht="12.75">
      <c r="A216" s="2">
        <v>27</v>
      </c>
      <c r="B216" s="43" t="s">
        <v>134</v>
      </c>
      <c r="C216" s="43"/>
      <c r="D216" s="43"/>
      <c r="E216" s="43"/>
      <c r="F216" s="43"/>
      <c r="G216" s="43"/>
      <c r="H216" s="43"/>
      <c r="I216" s="43"/>
      <c r="J216" s="44">
        <v>0.5</v>
      </c>
      <c r="K216" s="44"/>
      <c r="L216" s="23" t="s">
        <v>275</v>
      </c>
      <c r="M216" s="23"/>
      <c r="N216" s="22">
        <v>35</v>
      </c>
      <c r="O216" s="22"/>
      <c r="P216" s="23">
        <v>1</v>
      </c>
      <c r="Q216" s="23"/>
      <c r="R216" s="22">
        <f t="shared" si="6"/>
        <v>17.5</v>
      </c>
      <c r="S216" s="22"/>
      <c r="T216" s="22"/>
      <c r="U216" s="22">
        <f t="shared" si="7"/>
        <v>21.875</v>
      </c>
      <c r="V216" s="22"/>
      <c r="W216" s="22"/>
      <c r="X216">
        <f t="shared" si="8"/>
        <v>35</v>
      </c>
    </row>
    <row r="217" spans="1:24" ht="12.75">
      <c r="A217" s="2">
        <v>28</v>
      </c>
      <c r="B217" s="43" t="s">
        <v>316</v>
      </c>
      <c r="C217" s="43"/>
      <c r="D217" s="43"/>
      <c r="E217" s="43"/>
      <c r="F217" s="43"/>
      <c r="G217" s="43"/>
      <c r="H217" s="43"/>
      <c r="I217" s="43"/>
      <c r="J217" s="44">
        <v>0.5</v>
      </c>
      <c r="K217" s="44"/>
      <c r="L217" s="23" t="s">
        <v>275</v>
      </c>
      <c r="M217" s="23"/>
      <c r="N217" s="22">
        <v>24</v>
      </c>
      <c r="O217" s="22"/>
      <c r="P217" s="23">
        <v>1</v>
      </c>
      <c r="Q217" s="23"/>
      <c r="R217" s="22">
        <f t="shared" si="6"/>
        <v>12</v>
      </c>
      <c r="S217" s="22"/>
      <c r="T217" s="22"/>
      <c r="U217" s="22">
        <f t="shared" si="7"/>
        <v>15</v>
      </c>
      <c r="V217" s="22"/>
      <c r="W217" s="22"/>
      <c r="X217">
        <f t="shared" si="8"/>
        <v>24</v>
      </c>
    </row>
    <row r="218" spans="1:24" ht="12.75">
      <c r="A218" s="2">
        <v>29</v>
      </c>
      <c r="B218" s="43" t="s">
        <v>196</v>
      </c>
      <c r="C218" s="43"/>
      <c r="D218" s="43"/>
      <c r="E218" s="43"/>
      <c r="F218" s="43"/>
      <c r="G218" s="43"/>
      <c r="H218" s="43"/>
      <c r="I218" s="43"/>
      <c r="J218" s="44">
        <v>0.1</v>
      </c>
      <c r="K218" s="44"/>
      <c r="L218" s="23" t="s">
        <v>275</v>
      </c>
      <c r="M218" s="23"/>
      <c r="N218" s="22">
        <v>2565.7</v>
      </c>
      <c r="O218" s="22"/>
      <c r="P218" s="23">
        <v>3</v>
      </c>
      <c r="Q218" s="23"/>
      <c r="R218" s="22">
        <f t="shared" si="6"/>
        <v>769.71</v>
      </c>
      <c r="S218" s="22"/>
      <c r="T218" s="22"/>
      <c r="U218" s="22">
        <f t="shared" si="7"/>
        <v>962.1375</v>
      </c>
      <c r="V218" s="22"/>
      <c r="W218" s="22"/>
      <c r="X218">
        <f t="shared" si="8"/>
        <v>7697.099999999999</v>
      </c>
    </row>
    <row r="219" spans="1:24" ht="12.75">
      <c r="A219" s="2">
        <v>30</v>
      </c>
      <c r="B219" s="43" t="s">
        <v>302</v>
      </c>
      <c r="C219" s="43"/>
      <c r="D219" s="43"/>
      <c r="E219" s="43"/>
      <c r="F219" s="43"/>
      <c r="G219" s="43"/>
      <c r="H219" s="43"/>
      <c r="I219" s="43"/>
      <c r="J219" s="44">
        <v>1</v>
      </c>
      <c r="K219" s="44"/>
      <c r="L219" s="23" t="s">
        <v>275</v>
      </c>
      <c r="M219" s="23"/>
      <c r="N219" s="22">
        <v>253.9</v>
      </c>
      <c r="O219" s="22"/>
      <c r="P219" s="23">
        <v>3</v>
      </c>
      <c r="Q219" s="23"/>
      <c r="R219" s="22">
        <f t="shared" si="6"/>
        <v>761.7</v>
      </c>
      <c r="S219" s="22"/>
      <c r="T219" s="22"/>
      <c r="U219" s="22">
        <f t="shared" si="7"/>
        <v>952.125</v>
      </c>
      <c r="V219" s="22"/>
      <c r="W219" s="22"/>
      <c r="X219">
        <f t="shared" si="8"/>
        <v>761.7</v>
      </c>
    </row>
    <row r="220" spans="1:24" ht="12.75">
      <c r="A220" s="2">
        <v>31</v>
      </c>
      <c r="B220" s="43" t="s">
        <v>135</v>
      </c>
      <c r="C220" s="43"/>
      <c r="D220" s="43"/>
      <c r="E220" s="43"/>
      <c r="F220" s="43"/>
      <c r="G220" s="43"/>
      <c r="H220" s="43"/>
      <c r="I220" s="43"/>
      <c r="J220" s="44">
        <v>0.33</v>
      </c>
      <c r="K220" s="44"/>
      <c r="L220" s="23" t="s">
        <v>275</v>
      </c>
      <c r="M220" s="23"/>
      <c r="N220" s="22">
        <v>1300</v>
      </c>
      <c r="O220" s="22"/>
      <c r="P220" s="23">
        <v>2</v>
      </c>
      <c r="Q220" s="23"/>
      <c r="R220" s="22">
        <f t="shared" si="6"/>
        <v>858</v>
      </c>
      <c r="S220" s="22"/>
      <c r="T220" s="22"/>
      <c r="U220" s="22">
        <f t="shared" si="7"/>
        <v>1072.5</v>
      </c>
      <c r="V220" s="22"/>
      <c r="W220" s="22"/>
      <c r="X220">
        <f t="shared" si="8"/>
        <v>2600</v>
      </c>
    </row>
    <row r="221" spans="1:24" ht="12.75">
      <c r="A221" s="2">
        <v>32</v>
      </c>
      <c r="B221" s="43" t="s">
        <v>303</v>
      </c>
      <c r="C221" s="43"/>
      <c r="D221" s="43"/>
      <c r="E221" s="43"/>
      <c r="F221" s="43"/>
      <c r="G221" s="43"/>
      <c r="H221" s="43"/>
      <c r="I221" s="43"/>
      <c r="J221" s="44">
        <v>0.5</v>
      </c>
      <c r="K221" s="44"/>
      <c r="L221" s="23" t="s">
        <v>275</v>
      </c>
      <c r="M221" s="23"/>
      <c r="N221" s="22">
        <v>140</v>
      </c>
      <c r="O221" s="22"/>
      <c r="P221" s="23">
        <v>7</v>
      </c>
      <c r="Q221" s="23"/>
      <c r="R221" s="22">
        <f t="shared" si="6"/>
        <v>490</v>
      </c>
      <c r="S221" s="22"/>
      <c r="T221" s="22"/>
      <c r="U221" s="22">
        <f t="shared" si="7"/>
        <v>612.5</v>
      </c>
      <c r="V221" s="22"/>
      <c r="W221" s="22"/>
      <c r="X221">
        <f t="shared" si="8"/>
        <v>980</v>
      </c>
    </row>
    <row r="222" spans="1:24" ht="26.25" customHeight="1">
      <c r="A222" s="2">
        <v>33</v>
      </c>
      <c r="B222" s="43" t="s">
        <v>136</v>
      </c>
      <c r="C222" s="43"/>
      <c r="D222" s="43"/>
      <c r="E222" s="43"/>
      <c r="F222" s="43"/>
      <c r="G222" s="43"/>
      <c r="H222" s="43"/>
      <c r="I222" s="43"/>
      <c r="J222" s="44">
        <v>0.25</v>
      </c>
      <c r="K222" s="44"/>
      <c r="L222" s="23" t="s">
        <v>275</v>
      </c>
      <c r="M222" s="23"/>
      <c r="N222" s="22">
        <v>1400</v>
      </c>
      <c r="O222" s="22"/>
      <c r="P222" s="23">
        <v>1</v>
      </c>
      <c r="Q222" s="23"/>
      <c r="R222" s="22">
        <f t="shared" si="6"/>
        <v>350</v>
      </c>
      <c r="S222" s="22"/>
      <c r="T222" s="22"/>
      <c r="U222" s="22">
        <f t="shared" si="7"/>
        <v>437.5</v>
      </c>
      <c r="V222" s="22"/>
      <c r="W222" s="22"/>
      <c r="X222">
        <f t="shared" si="8"/>
        <v>1400</v>
      </c>
    </row>
    <row r="223" spans="1:24" ht="12.75">
      <c r="A223" s="2">
        <v>34</v>
      </c>
      <c r="B223" s="43" t="s">
        <v>137</v>
      </c>
      <c r="C223" s="43"/>
      <c r="D223" s="43"/>
      <c r="E223" s="43"/>
      <c r="F223" s="43"/>
      <c r="G223" s="43"/>
      <c r="H223" s="43"/>
      <c r="I223" s="43"/>
      <c r="J223" s="44">
        <v>0.5</v>
      </c>
      <c r="K223" s="44"/>
      <c r="L223" s="23" t="s">
        <v>275</v>
      </c>
      <c r="M223" s="23"/>
      <c r="N223" s="22">
        <v>300.5</v>
      </c>
      <c r="O223" s="22"/>
      <c r="P223" s="23">
        <v>7</v>
      </c>
      <c r="Q223" s="23"/>
      <c r="R223" s="22">
        <f t="shared" si="6"/>
        <v>1051.75</v>
      </c>
      <c r="S223" s="22"/>
      <c r="T223" s="22"/>
      <c r="U223" s="22">
        <f t="shared" si="7"/>
        <v>1314.6875</v>
      </c>
      <c r="V223" s="22"/>
      <c r="W223" s="22"/>
      <c r="X223">
        <f t="shared" si="8"/>
        <v>2103.5</v>
      </c>
    </row>
    <row r="224" spans="1:24" ht="12.75">
      <c r="A224" s="2">
        <v>35</v>
      </c>
      <c r="B224" s="43" t="s">
        <v>138</v>
      </c>
      <c r="C224" s="43"/>
      <c r="D224" s="43"/>
      <c r="E224" s="43"/>
      <c r="F224" s="43"/>
      <c r="G224" s="43"/>
      <c r="H224" s="43"/>
      <c r="I224" s="43"/>
      <c r="J224" s="44">
        <v>0.5</v>
      </c>
      <c r="K224" s="44"/>
      <c r="L224" s="23" t="s">
        <v>275</v>
      </c>
      <c r="M224" s="23"/>
      <c r="N224" s="22">
        <v>101.7</v>
      </c>
      <c r="O224" s="22"/>
      <c r="P224" s="23">
        <v>1</v>
      </c>
      <c r="Q224" s="23"/>
      <c r="R224" s="22">
        <f t="shared" si="6"/>
        <v>50.85</v>
      </c>
      <c r="S224" s="22"/>
      <c r="T224" s="22"/>
      <c r="U224" s="22">
        <f t="shared" si="7"/>
        <v>63.5625</v>
      </c>
      <c r="V224" s="22"/>
      <c r="W224" s="22"/>
      <c r="X224">
        <f t="shared" si="8"/>
        <v>101.7</v>
      </c>
    </row>
    <row r="225" spans="1:24" ht="12.75">
      <c r="A225" s="2">
        <v>36</v>
      </c>
      <c r="B225" s="43" t="s">
        <v>139</v>
      </c>
      <c r="C225" s="43"/>
      <c r="D225" s="43"/>
      <c r="E225" s="43"/>
      <c r="F225" s="43"/>
      <c r="G225" s="43"/>
      <c r="H225" s="43"/>
      <c r="I225" s="43"/>
      <c r="J225" s="44">
        <v>0.5</v>
      </c>
      <c r="K225" s="44"/>
      <c r="L225" s="23" t="s">
        <v>275</v>
      </c>
      <c r="M225" s="23"/>
      <c r="N225" s="22">
        <v>38</v>
      </c>
      <c r="O225" s="22"/>
      <c r="P225" s="23">
        <v>1</v>
      </c>
      <c r="Q225" s="23"/>
      <c r="R225" s="22">
        <f t="shared" si="6"/>
        <v>19</v>
      </c>
      <c r="S225" s="22"/>
      <c r="T225" s="22"/>
      <c r="U225" s="22">
        <f t="shared" si="7"/>
        <v>23.75</v>
      </c>
      <c r="V225" s="22"/>
      <c r="W225" s="22"/>
      <c r="X225">
        <f t="shared" si="8"/>
        <v>38</v>
      </c>
    </row>
    <row r="226" spans="1:24" ht="12.75">
      <c r="A226" s="2">
        <v>37</v>
      </c>
      <c r="B226" s="43" t="s">
        <v>140</v>
      </c>
      <c r="C226" s="43"/>
      <c r="D226" s="43"/>
      <c r="E226" s="43"/>
      <c r="F226" s="43"/>
      <c r="G226" s="43"/>
      <c r="H226" s="43"/>
      <c r="I226" s="43"/>
      <c r="J226" s="44">
        <v>0.25</v>
      </c>
      <c r="K226" s="44"/>
      <c r="L226" s="23" t="s">
        <v>275</v>
      </c>
      <c r="M226" s="23"/>
      <c r="N226" s="22">
        <v>120</v>
      </c>
      <c r="O226" s="22"/>
      <c r="P226" s="23">
        <v>1</v>
      </c>
      <c r="Q226" s="23"/>
      <c r="R226" s="22">
        <f t="shared" si="6"/>
        <v>30</v>
      </c>
      <c r="S226" s="22"/>
      <c r="T226" s="22"/>
      <c r="U226" s="22">
        <f t="shared" si="7"/>
        <v>37.5</v>
      </c>
      <c r="V226" s="22"/>
      <c r="W226" s="22"/>
      <c r="X226">
        <f t="shared" si="8"/>
        <v>120</v>
      </c>
    </row>
    <row r="227" spans="1:24" ht="12.75">
      <c r="A227" s="2">
        <v>38</v>
      </c>
      <c r="B227" s="43" t="s">
        <v>141</v>
      </c>
      <c r="C227" s="43"/>
      <c r="D227" s="43"/>
      <c r="E227" s="43"/>
      <c r="F227" s="43"/>
      <c r="G227" s="43"/>
      <c r="H227" s="43"/>
      <c r="I227" s="43"/>
      <c r="J227" s="44">
        <v>0.5</v>
      </c>
      <c r="K227" s="44"/>
      <c r="L227" s="23" t="s">
        <v>275</v>
      </c>
      <c r="M227" s="23"/>
      <c r="N227" s="22">
        <v>400</v>
      </c>
      <c r="O227" s="22"/>
      <c r="P227" s="23">
        <v>2</v>
      </c>
      <c r="Q227" s="23"/>
      <c r="R227" s="22">
        <f t="shared" si="6"/>
        <v>400</v>
      </c>
      <c r="S227" s="22"/>
      <c r="T227" s="22"/>
      <c r="U227" s="22">
        <f t="shared" si="7"/>
        <v>500</v>
      </c>
      <c r="V227" s="22"/>
      <c r="W227" s="22"/>
      <c r="X227">
        <f t="shared" si="8"/>
        <v>800</v>
      </c>
    </row>
    <row r="228" spans="1:24" ht="12.75">
      <c r="A228" s="2">
        <v>39</v>
      </c>
      <c r="B228" s="43" t="s">
        <v>236</v>
      </c>
      <c r="C228" s="43"/>
      <c r="D228" s="43"/>
      <c r="E228" s="43"/>
      <c r="F228" s="43"/>
      <c r="G228" s="43"/>
      <c r="H228" s="43"/>
      <c r="I228" s="43"/>
      <c r="J228" s="44">
        <v>0.5</v>
      </c>
      <c r="K228" s="44"/>
      <c r="L228" s="23" t="s">
        <v>275</v>
      </c>
      <c r="M228" s="23"/>
      <c r="N228" s="22">
        <v>570.3</v>
      </c>
      <c r="O228" s="22"/>
      <c r="P228" s="23">
        <v>5</v>
      </c>
      <c r="Q228" s="23"/>
      <c r="R228" s="22">
        <f t="shared" si="6"/>
        <v>1425.75</v>
      </c>
      <c r="S228" s="22"/>
      <c r="T228" s="22"/>
      <c r="U228" s="22">
        <f t="shared" si="7"/>
        <v>1782.1875</v>
      </c>
      <c r="V228" s="22"/>
      <c r="W228" s="22"/>
      <c r="X228">
        <f t="shared" si="8"/>
        <v>2851.5</v>
      </c>
    </row>
    <row r="229" spans="1:24" ht="12.75">
      <c r="A229" s="2">
        <v>40</v>
      </c>
      <c r="B229" s="43" t="s">
        <v>297</v>
      </c>
      <c r="C229" s="43"/>
      <c r="D229" s="43"/>
      <c r="E229" s="43"/>
      <c r="F229" s="43"/>
      <c r="G229" s="43"/>
      <c r="H229" s="43"/>
      <c r="I229" s="43"/>
      <c r="J229" s="44">
        <v>0.25</v>
      </c>
      <c r="K229" s="44"/>
      <c r="L229" s="23" t="s">
        <v>275</v>
      </c>
      <c r="M229" s="23"/>
      <c r="N229" s="22">
        <v>3144.6</v>
      </c>
      <c r="O229" s="22"/>
      <c r="P229" s="23">
        <v>1</v>
      </c>
      <c r="Q229" s="23"/>
      <c r="R229" s="22">
        <f t="shared" si="6"/>
        <v>786.15</v>
      </c>
      <c r="S229" s="22"/>
      <c r="T229" s="22"/>
      <c r="U229" s="22">
        <f t="shared" si="7"/>
        <v>982.6875</v>
      </c>
      <c r="V229" s="22"/>
      <c r="W229" s="22"/>
      <c r="X229">
        <f t="shared" si="8"/>
        <v>3144.6</v>
      </c>
    </row>
    <row r="230" spans="1:24" ht="12.75">
      <c r="A230" s="2">
        <v>41</v>
      </c>
      <c r="B230" s="43" t="s">
        <v>7</v>
      </c>
      <c r="C230" s="43"/>
      <c r="D230" s="43"/>
      <c r="E230" s="43"/>
      <c r="F230" s="43"/>
      <c r="G230" s="43"/>
      <c r="H230" s="43"/>
      <c r="I230" s="43"/>
      <c r="J230" s="44">
        <v>0.5</v>
      </c>
      <c r="K230" s="44"/>
      <c r="L230" s="23" t="s">
        <v>275</v>
      </c>
      <c r="M230" s="23"/>
      <c r="N230" s="22">
        <v>52</v>
      </c>
      <c r="O230" s="22"/>
      <c r="P230" s="23">
        <v>4</v>
      </c>
      <c r="Q230" s="23"/>
      <c r="R230" s="22">
        <f t="shared" si="6"/>
        <v>104</v>
      </c>
      <c r="S230" s="22"/>
      <c r="T230" s="22"/>
      <c r="U230" s="22">
        <f t="shared" si="7"/>
        <v>130</v>
      </c>
      <c r="V230" s="22"/>
      <c r="W230" s="22"/>
      <c r="X230">
        <f t="shared" si="8"/>
        <v>208</v>
      </c>
    </row>
    <row r="231" spans="1:24" ht="12.75">
      <c r="A231" s="2">
        <v>42</v>
      </c>
      <c r="B231" s="43" t="s">
        <v>317</v>
      </c>
      <c r="C231" s="43"/>
      <c r="D231" s="43"/>
      <c r="E231" s="43"/>
      <c r="F231" s="43"/>
      <c r="G231" s="43"/>
      <c r="H231" s="43"/>
      <c r="I231" s="43"/>
      <c r="J231" s="44">
        <v>1</v>
      </c>
      <c r="K231" s="44"/>
      <c r="L231" s="23" t="s">
        <v>275</v>
      </c>
      <c r="M231" s="23"/>
      <c r="N231" s="22">
        <v>50</v>
      </c>
      <c r="O231" s="22"/>
      <c r="P231" s="23">
        <v>1</v>
      </c>
      <c r="Q231" s="23"/>
      <c r="R231" s="22">
        <f t="shared" si="6"/>
        <v>50</v>
      </c>
      <c r="S231" s="22"/>
      <c r="T231" s="22"/>
      <c r="U231" s="22">
        <f t="shared" si="7"/>
        <v>62.5</v>
      </c>
      <c r="V231" s="22"/>
      <c r="W231" s="22"/>
      <c r="X231">
        <f t="shared" si="8"/>
        <v>50</v>
      </c>
    </row>
    <row r="232" spans="1:24" ht="12.75">
      <c r="A232" s="2">
        <v>43</v>
      </c>
      <c r="B232" s="43" t="s">
        <v>314</v>
      </c>
      <c r="C232" s="43"/>
      <c r="D232" s="43"/>
      <c r="E232" s="43"/>
      <c r="F232" s="43"/>
      <c r="G232" s="43"/>
      <c r="H232" s="43"/>
      <c r="I232" s="43"/>
      <c r="J232" s="44">
        <v>0.5</v>
      </c>
      <c r="K232" s="44"/>
      <c r="L232" s="23" t="s">
        <v>275</v>
      </c>
      <c r="M232" s="23"/>
      <c r="N232" s="22">
        <v>310</v>
      </c>
      <c r="O232" s="22"/>
      <c r="P232" s="23">
        <v>1</v>
      </c>
      <c r="Q232" s="23"/>
      <c r="R232" s="22">
        <f t="shared" si="6"/>
        <v>155</v>
      </c>
      <c r="S232" s="22"/>
      <c r="T232" s="22"/>
      <c r="U232" s="22">
        <f t="shared" si="7"/>
        <v>193.75</v>
      </c>
      <c r="V232" s="22"/>
      <c r="W232" s="22"/>
      <c r="X232">
        <f t="shared" si="8"/>
        <v>310</v>
      </c>
    </row>
    <row r="233" spans="1:24" ht="12.75">
      <c r="A233" s="2">
        <v>44</v>
      </c>
      <c r="B233" s="43" t="s">
        <v>142</v>
      </c>
      <c r="C233" s="43"/>
      <c r="D233" s="43"/>
      <c r="E233" s="43"/>
      <c r="F233" s="43"/>
      <c r="G233" s="43"/>
      <c r="H233" s="43"/>
      <c r="I233" s="43"/>
      <c r="J233" s="44">
        <v>1</v>
      </c>
      <c r="K233" s="44"/>
      <c r="L233" s="23" t="s">
        <v>286</v>
      </c>
      <c r="M233" s="23"/>
      <c r="N233" s="22">
        <v>130</v>
      </c>
      <c r="O233" s="22"/>
      <c r="P233" s="23">
        <v>1</v>
      </c>
      <c r="Q233" s="23"/>
      <c r="R233" s="22">
        <f t="shared" si="6"/>
        <v>130</v>
      </c>
      <c r="S233" s="22"/>
      <c r="T233" s="22"/>
      <c r="U233" s="22">
        <f t="shared" si="7"/>
        <v>162.5</v>
      </c>
      <c r="V233" s="22"/>
      <c r="W233" s="22"/>
      <c r="X233">
        <f t="shared" si="8"/>
        <v>130</v>
      </c>
    </row>
    <row r="234" spans="1:24" ht="12.75">
      <c r="A234" s="2">
        <v>45</v>
      </c>
      <c r="B234" s="43" t="s">
        <v>143</v>
      </c>
      <c r="C234" s="43"/>
      <c r="D234" s="43"/>
      <c r="E234" s="43"/>
      <c r="F234" s="43"/>
      <c r="G234" s="43"/>
      <c r="H234" s="43"/>
      <c r="I234" s="43"/>
      <c r="J234" s="44">
        <v>0.2</v>
      </c>
      <c r="K234" s="44"/>
      <c r="L234" s="23" t="s">
        <v>275</v>
      </c>
      <c r="M234" s="23"/>
      <c r="N234" s="22">
        <v>54</v>
      </c>
      <c r="O234" s="22"/>
      <c r="P234" s="23">
        <v>1</v>
      </c>
      <c r="Q234" s="23"/>
      <c r="R234" s="22">
        <f t="shared" si="6"/>
        <v>10.8</v>
      </c>
      <c r="S234" s="22"/>
      <c r="T234" s="22"/>
      <c r="U234" s="22">
        <f t="shared" si="7"/>
        <v>13.5</v>
      </c>
      <c r="V234" s="22"/>
      <c r="W234" s="22"/>
      <c r="X234">
        <f t="shared" si="8"/>
        <v>54</v>
      </c>
    </row>
    <row r="235" spans="1:24" ht="12.75">
      <c r="A235" s="2">
        <v>46</v>
      </c>
      <c r="B235" s="43" t="s">
        <v>198</v>
      </c>
      <c r="C235" s="43"/>
      <c r="D235" s="43"/>
      <c r="E235" s="43"/>
      <c r="F235" s="43"/>
      <c r="G235" s="43"/>
      <c r="H235" s="43"/>
      <c r="I235" s="43"/>
      <c r="J235" s="44">
        <v>0.33</v>
      </c>
      <c r="K235" s="44"/>
      <c r="L235" s="23" t="s">
        <v>275</v>
      </c>
      <c r="M235" s="23"/>
      <c r="N235" s="22">
        <v>7.4</v>
      </c>
      <c r="O235" s="22"/>
      <c r="P235" s="23">
        <v>1</v>
      </c>
      <c r="Q235" s="23"/>
      <c r="R235" s="22">
        <f t="shared" si="6"/>
        <v>2.442</v>
      </c>
      <c r="S235" s="22"/>
      <c r="T235" s="22"/>
      <c r="U235" s="22">
        <f t="shared" si="7"/>
        <v>3.0525</v>
      </c>
      <c r="V235" s="22"/>
      <c r="W235" s="22"/>
      <c r="X235">
        <f t="shared" si="8"/>
        <v>7.4</v>
      </c>
    </row>
    <row r="236" spans="1:24" ht="12.75">
      <c r="A236" s="2">
        <v>47</v>
      </c>
      <c r="B236" s="43" t="s">
        <v>144</v>
      </c>
      <c r="C236" s="43"/>
      <c r="D236" s="43"/>
      <c r="E236" s="43"/>
      <c r="F236" s="43"/>
      <c r="G236" s="43"/>
      <c r="H236" s="43"/>
      <c r="I236" s="43"/>
      <c r="J236" s="44">
        <v>0.5</v>
      </c>
      <c r="K236" s="44"/>
      <c r="L236" s="23" t="s">
        <v>275</v>
      </c>
      <c r="M236" s="23"/>
      <c r="N236" s="22">
        <v>269.8</v>
      </c>
      <c r="O236" s="22"/>
      <c r="P236" s="23">
        <v>1</v>
      </c>
      <c r="Q236" s="23"/>
      <c r="R236" s="22">
        <f t="shared" si="6"/>
        <v>134.9</v>
      </c>
      <c r="S236" s="22"/>
      <c r="T236" s="22"/>
      <c r="U236" s="22">
        <f t="shared" si="7"/>
        <v>168.625</v>
      </c>
      <c r="V236" s="22"/>
      <c r="W236" s="22"/>
      <c r="X236">
        <f t="shared" si="8"/>
        <v>269.8</v>
      </c>
    </row>
    <row r="237" spans="1:24" ht="12.75">
      <c r="A237" s="2">
        <v>48</v>
      </c>
      <c r="B237" s="43" t="s">
        <v>145</v>
      </c>
      <c r="C237" s="43"/>
      <c r="D237" s="43"/>
      <c r="E237" s="43"/>
      <c r="F237" s="43"/>
      <c r="G237" s="43"/>
      <c r="H237" s="43"/>
      <c r="I237" s="43"/>
      <c r="J237" s="44">
        <v>0.25</v>
      </c>
      <c r="K237" s="44"/>
      <c r="L237" s="23" t="s">
        <v>275</v>
      </c>
      <c r="M237" s="23"/>
      <c r="N237" s="22">
        <v>2721.2</v>
      </c>
      <c r="O237" s="22"/>
      <c r="P237" s="23">
        <v>1</v>
      </c>
      <c r="Q237" s="23"/>
      <c r="R237" s="22">
        <f t="shared" si="6"/>
        <v>680.3</v>
      </c>
      <c r="S237" s="22"/>
      <c r="T237" s="22"/>
      <c r="U237" s="22">
        <f t="shared" si="7"/>
        <v>850.375</v>
      </c>
      <c r="V237" s="22"/>
      <c r="W237" s="22"/>
      <c r="X237">
        <f t="shared" si="8"/>
        <v>2721.2</v>
      </c>
    </row>
    <row r="238" spans="1:24" ht="12.75">
      <c r="A238" s="2">
        <v>49</v>
      </c>
      <c r="B238" s="43" t="s">
        <v>146</v>
      </c>
      <c r="C238" s="43"/>
      <c r="D238" s="43"/>
      <c r="E238" s="43"/>
      <c r="F238" s="43"/>
      <c r="G238" s="43"/>
      <c r="H238" s="43"/>
      <c r="I238" s="43"/>
      <c r="J238" s="44">
        <v>0.5</v>
      </c>
      <c r="K238" s="44"/>
      <c r="L238" s="23" t="s">
        <v>275</v>
      </c>
      <c r="M238" s="23"/>
      <c r="N238" s="22">
        <v>180</v>
      </c>
      <c r="O238" s="22"/>
      <c r="P238" s="23">
        <v>1</v>
      </c>
      <c r="Q238" s="23"/>
      <c r="R238" s="22">
        <f t="shared" si="6"/>
        <v>90</v>
      </c>
      <c r="S238" s="22"/>
      <c r="T238" s="22"/>
      <c r="U238" s="22">
        <f t="shared" si="7"/>
        <v>112.5</v>
      </c>
      <c r="V238" s="22"/>
      <c r="W238" s="22"/>
      <c r="X238">
        <f t="shared" si="8"/>
        <v>180</v>
      </c>
    </row>
    <row r="239" spans="1:24" ht="12.75">
      <c r="A239" s="2">
        <v>50</v>
      </c>
      <c r="B239" s="43" t="s">
        <v>147</v>
      </c>
      <c r="C239" s="43"/>
      <c r="D239" s="43"/>
      <c r="E239" s="43"/>
      <c r="F239" s="43"/>
      <c r="G239" s="43"/>
      <c r="H239" s="43"/>
      <c r="I239" s="43"/>
      <c r="J239" s="44">
        <v>0.5</v>
      </c>
      <c r="K239" s="44"/>
      <c r="L239" s="23" t="s">
        <v>275</v>
      </c>
      <c r="M239" s="23"/>
      <c r="N239" s="22">
        <v>250</v>
      </c>
      <c r="O239" s="22"/>
      <c r="P239" s="23">
        <v>1</v>
      </c>
      <c r="Q239" s="23"/>
      <c r="R239" s="22">
        <f t="shared" si="6"/>
        <v>125</v>
      </c>
      <c r="S239" s="22"/>
      <c r="T239" s="22"/>
      <c r="U239" s="22">
        <f t="shared" si="7"/>
        <v>156.25</v>
      </c>
      <c r="V239" s="22"/>
      <c r="W239" s="22"/>
      <c r="X239">
        <f t="shared" si="8"/>
        <v>250</v>
      </c>
    </row>
    <row r="240" spans="1:24" ht="12.75">
      <c r="A240" s="2">
        <v>51</v>
      </c>
      <c r="B240" s="43" t="s">
        <v>148</v>
      </c>
      <c r="C240" s="43"/>
      <c r="D240" s="43"/>
      <c r="E240" s="43"/>
      <c r="F240" s="43"/>
      <c r="G240" s="43"/>
      <c r="H240" s="43"/>
      <c r="I240" s="43"/>
      <c r="J240" s="44">
        <v>0.5</v>
      </c>
      <c r="K240" s="44"/>
      <c r="L240" s="23" t="s">
        <v>275</v>
      </c>
      <c r="M240" s="23"/>
      <c r="N240" s="22">
        <v>413.7</v>
      </c>
      <c r="O240" s="22"/>
      <c r="P240" s="23">
        <v>10</v>
      </c>
      <c r="Q240" s="23"/>
      <c r="R240" s="22">
        <f t="shared" si="6"/>
        <v>2068.5</v>
      </c>
      <c r="S240" s="22"/>
      <c r="T240" s="22"/>
      <c r="U240" s="22">
        <f t="shared" si="7"/>
        <v>2585.625</v>
      </c>
      <c r="V240" s="22"/>
      <c r="W240" s="22"/>
      <c r="X240">
        <f t="shared" si="8"/>
        <v>4137</v>
      </c>
    </row>
    <row r="241" spans="1:24" ht="12.75">
      <c r="A241" s="2">
        <v>52</v>
      </c>
      <c r="B241" s="43" t="s">
        <v>197</v>
      </c>
      <c r="C241" s="43"/>
      <c r="D241" s="43"/>
      <c r="E241" s="43"/>
      <c r="F241" s="43"/>
      <c r="G241" s="43"/>
      <c r="H241" s="43"/>
      <c r="I241" s="43"/>
      <c r="J241" s="44">
        <v>0.5</v>
      </c>
      <c r="K241" s="44"/>
      <c r="L241" s="23" t="s">
        <v>275</v>
      </c>
      <c r="M241" s="23"/>
      <c r="N241" s="22">
        <v>461.7</v>
      </c>
      <c r="O241" s="22"/>
      <c r="P241" s="23">
        <v>4</v>
      </c>
      <c r="Q241" s="23"/>
      <c r="R241" s="22">
        <f t="shared" si="6"/>
        <v>923.4</v>
      </c>
      <c r="S241" s="22"/>
      <c r="T241" s="22"/>
      <c r="U241" s="22">
        <f t="shared" si="7"/>
        <v>1154.25</v>
      </c>
      <c r="V241" s="22"/>
      <c r="W241" s="22"/>
      <c r="X241">
        <f t="shared" si="8"/>
        <v>1846.8</v>
      </c>
    </row>
    <row r="242" spans="1:24" ht="12.75">
      <c r="A242" s="2">
        <v>53</v>
      </c>
      <c r="B242" s="43" t="s">
        <v>149</v>
      </c>
      <c r="C242" s="43"/>
      <c r="D242" s="43"/>
      <c r="E242" s="43"/>
      <c r="F242" s="43"/>
      <c r="G242" s="43"/>
      <c r="H242" s="43"/>
      <c r="I242" s="43"/>
      <c r="J242" s="44">
        <v>0.33</v>
      </c>
      <c r="K242" s="44"/>
      <c r="L242" s="23" t="s">
        <v>275</v>
      </c>
      <c r="M242" s="23"/>
      <c r="N242" s="22">
        <v>450</v>
      </c>
      <c r="O242" s="22"/>
      <c r="P242" s="23">
        <v>1</v>
      </c>
      <c r="Q242" s="23"/>
      <c r="R242" s="22">
        <f t="shared" si="6"/>
        <v>148.5</v>
      </c>
      <c r="S242" s="22"/>
      <c r="T242" s="22"/>
      <c r="U242" s="22">
        <f t="shared" si="7"/>
        <v>185.625</v>
      </c>
      <c r="V242" s="22"/>
      <c r="W242" s="22"/>
      <c r="X242">
        <f t="shared" si="8"/>
        <v>450</v>
      </c>
    </row>
    <row r="243" spans="1:24" ht="12.75">
      <c r="A243" s="2">
        <v>54</v>
      </c>
      <c r="B243" s="43" t="s">
        <v>150</v>
      </c>
      <c r="C243" s="43"/>
      <c r="D243" s="43"/>
      <c r="E243" s="43"/>
      <c r="F243" s="43"/>
      <c r="G243" s="43"/>
      <c r="H243" s="43"/>
      <c r="I243" s="43"/>
      <c r="J243" s="44">
        <v>0.33</v>
      </c>
      <c r="K243" s="44"/>
      <c r="L243" s="23" t="s">
        <v>275</v>
      </c>
      <c r="M243" s="23"/>
      <c r="N243" s="22">
        <v>1500</v>
      </c>
      <c r="O243" s="22"/>
      <c r="P243" s="23">
        <v>1</v>
      </c>
      <c r="Q243" s="23"/>
      <c r="R243" s="22">
        <f t="shared" si="6"/>
        <v>495</v>
      </c>
      <c r="S243" s="22"/>
      <c r="T243" s="22"/>
      <c r="U243" s="22">
        <f t="shared" si="7"/>
        <v>618.75</v>
      </c>
      <c r="V243" s="22"/>
      <c r="W243" s="22"/>
      <c r="X243">
        <f t="shared" si="8"/>
        <v>1500</v>
      </c>
    </row>
    <row r="244" spans="1:24" ht="12.75">
      <c r="A244" s="2">
        <v>55</v>
      </c>
      <c r="B244" s="43" t="s">
        <v>151</v>
      </c>
      <c r="C244" s="43"/>
      <c r="D244" s="43"/>
      <c r="E244" s="43"/>
      <c r="F244" s="43"/>
      <c r="G244" s="43"/>
      <c r="H244" s="43"/>
      <c r="I244" s="43"/>
      <c r="J244" s="44">
        <v>1</v>
      </c>
      <c r="K244" s="44"/>
      <c r="L244" s="23" t="s">
        <v>275</v>
      </c>
      <c r="M244" s="23"/>
      <c r="N244" s="22">
        <v>23</v>
      </c>
      <c r="O244" s="22"/>
      <c r="P244" s="23">
        <v>2</v>
      </c>
      <c r="Q244" s="23"/>
      <c r="R244" s="22">
        <f t="shared" si="6"/>
        <v>46</v>
      </c>
      <c r="S244" s="22"/>
      <c r="T244" s="22"/>
      <c r="U244" s="22">
        <f t="shared" si="7"/>
        <v>57.5</v>
      </c>
      <c r="V244" s="22"/>
      <c r="W244" s="22"/>
      <c r="X244">
        <f t="shared" si="8"/>
        <v>46</v>
      </c>
    </row>
    <row r="245" spans="1:24" ht="12.75">
      <c r="A245" s="2">
        <v>56</v>
      </c>
      <c r="B245" s="43" t="s">
        <v>152</v>
      </c>
      <c r="C245" s="43"/>
      <c r="D245" s="43"/>
      <c r="E245" s="43"/>
      <c r="F245" s="43"/>
      <c r="G245" s="43"/>
      <c r="H245" s="43"/>
      <c r="I245" s="43"/>
      <c r="J245" s="44">
        <v>0.5</v>
      </c>
      <c r="K245" s="44"/>
      <c r="L245" s="23" t="s">
        <v>275</v>
      </c>
      <c r="M245" s="23"/>
      <c r="N245" s="22">
        <v>90</v>
      </c>
      <c r="O245" s="22"/>
      <c r="P245" s="23">
        <v>1</v>
      </c>
      <c r="Q245" s="23"/>
      <c r="R245" s="22">
        <f t="shared" si="6"/>
        <v>45</v>
      </c>
      <c r="S245" s="22"/>
      <c r="T245" s="22"/>
      <c r="U245" s="22">
        <f t="shared" si="7"/>
        <v>56.25</v>
      </c>
      <c r="V245" s="22"/>
      <c r="W245" s="22"/>
      <c r="X245">
        <f t="shared" si="8"/>
        <v>90</v>
      </c>
    </row>
    <row r="246" spans="1:24" ht="12.75">
      <c r="A246" s="2">
        <v>57</v>
      </c>
      <c r="B246" s="43" t="s">
        <v>153</v>
      </c>
      <c r="C246" s="43"/>
      <c r="D246" s="43"/>
      <c r="E246" s="43"/>
      <c r="F246" s="43"/>
      <c r="G246" s="43"/>
      <c r="H246" s="43"/>
      <c r="I246" s="43"/>
      <c r="J246" s="44">
        <v>0.5</v>
      </c>
      <c r="K246" s="44"/>
      <c r="L246" s="23" t="s">
        <v>275</v>
      </c>
      <c r="M246" s="23"/>
      <c r="N246" s="22">
        <v>90</v>
      </c>
      <c r="O246" s="22"/>
      <c r="P246" s="23">
        <v>3</v>
      </c>
      <c r="Q246" s="23"/>
      <c r="R246" s="22">
        <f t="shared" si="6"/>
        <v>135</v>
      </c>
      <c r="S246" s="22"/>
      <c r="T246" s="22"/>
      <c r="U246" s="22">
        <f t="shared" si="7"/>
        <v>168.75</v>
      </c>
      <c r="V246" s="22"/>
      <c r="W246" s="22"/>
      <c r="X246">
        <f t="shared" si="8"/>
        <v>270</v>
      </c>
    </row>
    <row r="247" spans="1:24" ht="12.75">
      <c r="A247" s="2">
        <v>58</v>
      </c>
      <c r="B247" s="43" t="s">
        <v>154</v>
      </c>
      <c r="C247" s="43"/>
      <c r="D247" s="43"/>
      <c r="E247" s="43"/>
      <c r="F247" s="43"/>
      <c r="G247" s="43"/>
      <c r="H247" s="43"/>
      <c r="I247" s="43"/>
      <c r="J247" s="44">
        <v>0.33</v>
      </c>
      <c r="K247" s="44"/>
      <c r="L247" s="23" t="s">
        <v>275</v>
      </c>
      <c r="M247" s="23"/>
      <c r="N247" s="22">
        <v>61</v>
      </c>
      <c r="O247" s="22"/>
      <c r="P247" s="23">
        <v>3</v>
      </c>
      <c r="Q247" s="23"/>
      <c r="R247" s="22">
        <f t="shared" si="6"/>
        <v>60.39</v>
      </c>
      <c r="S247" s="22"/>
      <c r="T247" s="22"/>
      <c r="U247" s="22">
        <f t="shared" si="7"/>
        <v>75.4875</v>
      </c>
      <c r="V247" s="22"/>
      <c r="W247" s="22"/>
      <c r="X247">
        <f t="shared" si="8"/>
        <v>183</v>
      </c>
    </row>
    <row r="248" spans="1:24" ht="12.75">
      <c r="A248" s="2">
        <v>59</v>
      </c>
      <c r="B248" s="43" t="s">
        <v>155</v>
      </c>
      <c r="C248" s="43"/>
      <c r="D248" s="43"/>
      <c r="E248" s="43"/>
      <c r="F248" s="43"/>
      <c r="G248" s="43"/>
      <c r="H248" s="43"/>
      <c r="I248" s="43"/>
      <c r="J248" s="44">
        <v>1</v>
      </c>
      <c r="K248" s="44"/>
      <c r="L248" s="23" t="s">
        <v>286</v>
      </c>
      <c r="M248" s="23"/>
      <c r="N248" s="22">
        <v>150</v>
      </c>
      <c r="O248" s="22"/>
      <c r="P248" s="23">
        <v>20</v>
      </c>
      <c r="Q248" s="23"/>
      <c r="R248" s="22">
        <f t="shared" si="6"/>
        <v>3000</v>
      </c>
      <c r="S248" s="22"/>
      <c r="T248" s="22"/>
      <c r="U248" s="22">
        <f t="shared" si="7"/>
        <v>3750</v>
      </c>
      <c r="V248" s="22"/>
      <c r="W248" s="22"/>
      <c r="X248">
        <f t="shared" si="8"/>
        <v>3000</v>
      </c>
    </row>
    <row r="249" spans="1:24" ht="12.75" customHeight="1">
      <c r="A249" s="2">
        <v>60</v>
      </c>
      <c r="B249" s="43" t="s">
        <v>156</v>
      </c>
      <c r="C249" s="43"/>
      <c r="D249" s="43"/>
      <c r="E249" s="43"/>
      <c r="F249" s="43"/>
      <c r="G249" s="43"/>
      <c r="H249" s="43"/>
      <c r="I249" s="43"/>
      <c r="J249" s="44">
        <v>1</v>
      </c>
      <c r="K249" s="44"/>
      <c r="L249" s="23" t="s">
        <v>286</v>
      </c>
      <c r="M249" s="23"/>
      <c r="N249" s="22">
        <v>210</v>
      </c>
      <c r="O249" s="22"/>
      <c r="P249" s="23">
        <v>3</v>
      </c>
      <c r="Q249" s="23"/>
      <c r="R249" s="22">
        <f t="shared" si="6"/>
        <v>630</v>
      </c>
      <c r="S249" s="22"/>
      <c r="T249" s="22"/>
      <c r="U249" s="22">
        <f t="shared" si="7"/>
        <v>787.5</v>
      </c>
      <c r="V249" s="22"/>
      <c r="W249" s="22"/>
      <c r="X249">
        <f t="shared" si="8"/>
        <v>630</v>
      </c>
    </row>
    <row r="250" spans="1:24" ht="12.75">
      <c r="A250" s="2">
        <v>61</v>
      </c>
      <c r="B250" s="43" t="s">
        <v>157</v>
      </c>
      <c r="C250" s="43"/>
      <c r="D250" s="43"/>
      <c r="E250" s="43"/>
      <c r="F250" s="43"/>
      <c r="G250" s="43"/>
      <c r="H250" s="43"/>
      <c r="I250" s="43"/>
      <c r="J250" s="44">
        <v>1</v>
      </c>
      <c r="K250" s="44"/>
      <c r="L250" s="23" t="s">
        <v>275</v>
      </c>
      <c r="M250" s="23"/>
      <c r="N250" s="22">
        <v>140</v>
      </c>
      <c r="O250" s="22"/>
      <c r="P250" s="23">
        <v>2</v>
      </c>
      <c r="Q250" s="23"/>
      <c r="R250" s="22">
        <f t="shared" si="6"/>
        <v>280</v>
      </c>
      <c r="S250" s="22"/>
      <c r="T250" s="22"/>
      <c r="U250" s="22">
        <f t="shared" si="7"/>
        <v>350</v>
      </c>
      <c r="V250" s="22"/>
      <c r="W250" s="22"/>
      <c r="X250">
        <f t="shared" si="8"/>
        <v>280</v>
      </c>
    </row>
    <row r="251" spans="1:24" ht="12.75">
      <c r="A251" s="2">
        <v>62</v>
      </c>
      <c r="B251" s="43" t="s">
        <v>158</v>
      </c>
      <c r="C251" s="43"/>
      <c r="D251" s="43"/>
      <c r="E251" s="43"/>
      <c r="F251" s="43"/>
      <c r="G251" s="43"/>
      <c r="H251" s="43"/>
      <c r="I251" s="43"/>
      <c r="J251" s="44">
        <v>0.5</v>
      </c>
      <c r="K251" s="44"/>
      <c r="L251" s="23" t="s">
        <v>275</v>
      </c>
      <c r="M251" s="23"/>
      <c r="N251" s="22">
        <v>38</v>
      </c>
      <c r="O251" s="22"/>
      <c r="P251" s="23">
        <v>5</v>
      </c>
      <c r="Q251" s="23"/>
      <c r="R251" s="22">
        <f t="shared" si="6"/>
        <v>95</v>
      </c>
      <c r="S251" s="22"/>
      <c r="T251" s="22"/>
      <c r="U251" s="22">
        <f t="shared" si="7"/>
        <v>118.75</v>
      </c>
      <c r="V251" s="22"/>
      <c r="W251" s="22"/>
      <c r="X251">
        <f t="shared" si="8"/>
        <v>190</v>
      </c>
    </row>
    <row r="252" spans="1:24" ht="12.75">
      <c r="A252" s="2">
        <v>63</v>
      </c>
      <c r="B252" s="43" t="s">
        <v>237</v>
      </c>
      <c r="C252" s="43"/>
      <c r="D252" s="43"/>
      <c r="E252" s="43"/>
      <c r="F252" s="43"/>
      <c r="G252" s="43"/>
      <c r="H252" s="43"/>
      <c r="I252" s="43"/>
      <c r="J252" s="44">
        <v>0.33</v>
      </c>
      <c r="K252" s="44"/>
      <c r="L252" s="23" t="s">
        <v>275</v>
      </c>
      <c r="M252" s="23"/>
      <c r="N252" s="22">
        <v>68.9</v>
      </c>
      <c r="O252" s="22"/>
      <c r="P252" s="23">
        <v>1</v>
      </c>
      <c r="Q252" s="23"/>
      <c r="R252" s="22">
        <f t="shared" si="6"/>
        <v>22.737000000000002</v>
      </c>
      <c r="S252" s="22"/>
      <c r="T252" s="22"/>
      <c r="U252" s="22">
        <f t="shared" si="7"/>
        <v>28.42125</v>
      </c>
      <c r="V252" s="22"/>
      <c r="W252" s="22"/>
      <c r="X252">
        <f t="shared" si="8"/>
        <v>68.9</v>
      </c>
    </row>
    <row r="253" spans="1:24" ht="12.75">
      <c r="A253" s="2">
        <v>64</v>
      </c>
      <c r="B253" s="43" t="s">
        <v>159</v>
      </c>
      <c r="C253" s="43"/>
      <c r="D253" s="43"/>
      <c r="E253" s="43"/>
      <c r="F253" s="43"/>
      <c r="G253" s="43"/>
      <c r="H253" s="43"/>
      <c r="I253" s="43"/>
      <c r="J253" s="44">
        <v>0.4</v>
      </c>
      <c r="K253" s="44"/>
      <c r="L253" s="23" t="s">
        <v>275</v>
      </c>
      <c r="M253" s="23"/>
      <c r="N253" s="22">
        <v>100</v>
      </c>
      <c r="O253" s="22"/>
      <c r="P253" s="23">
        <v>4</v>
      </c>
      <c r="Q253" s="23"/>
      <c r="R253" s="22">
        <f t="shared" si="6"/>
        <v>160</v>
      </c>
      <c r="S253" s="22"/>
      <c r="T253" s="22"/>
      <c r="U253" s="22">
        <f t="shared" si="7"/>
        <v>200</v>
      </c>
      <c r="V253" s="22"/>
      <c r="W253" s="22"/>
      <c r="X253">
        <f t="shared" si="8"/>
        <v>400</v>
      </c>
    </row>
    <row r="254" spans="1:24" ht="27.75" customHeight="1">
      <c r="A254" s="2">
        <v>65</v>
      </c>
      <c r="B254" s="43" t="s">
        <v>160</v>
      </c>
      <c r="C254" s="43"/>
      <c r="D254" s="43"/>
      <c r="E254" s="43"/>
      <c r="F254" s="43"/>
      <c r="G254" s="43"/>
      <c r="H254" s="43"/>
      <c r="I254" s="43"/>
      <c r="J254" s="44">
        <v>0.5</v>
      </c>
      <c r="K254" s="44"/>
      <c r="L254" s="23" t="s">
        <v>275</v>
      </c>
      <c r="M254" s="23"/>
      <c r="N254" s="22">
        <v>70</v>
      </c>
      <c r="O254" s="22"/>
      <c r="P254" s="23">
        <v>1</v>
      </c>
      <c r="Q254" s="23"/>
      <c r="R254" s="22">
        <f t="shared" si="6"/>
        <v>35</v>
      </c>
      <c r="S254" s="22"/>
      <c r="T254" s="22"/>
      <c r="U254" s="22">
        <f t="shared" si="7"/>
        <v>43.75</v>
      </c>
      <c r="V254" s="22"/>
      <c r="W254" s="22"/>
      <c r="X254">
        <f t="shared" si="8"/>
        <v>70</v>
      </c>
    </row>
    <row r="255" spans="1:24" ht="12.75">
      <c r="A255" s="2">
        <v>66</v>
      </c>
      <c r="B255" s="43" t="s">
        <v>161</v>
      </c>
      <c r="C255" s="43"/>
      <c r="D255" s="43"/>
      <c r="E255" s="43"/>
      <c r="F255" s="43"/>
      <c r="G255" s="43"/>
      <c r="H255" s="43"/>
      <c r="I255" s="43"/>
      <c r="J255" s="44">
        <v>0.5</v>
      </c>
      <c r="K255" s="44"/>
      <c r="L255" s="23" t="s">
        <v>286</v>
      </c>
      <c r="M255" s="23"/>
      <c r="N255" s="22">
        <v>1000</v>
      </c>
      <c r="O255" s="22"/>
      <c r="P255" s="23">
        <v>3</v>
      </c>
      <c r="Q255" s="23"/>
      <c r="R255" s="22">
        <f aca="true" t="shared" si="9" ref="R255:R278">N255*P255*J255</f>
        <v>1500</v>
      </c>
      <c r="S255" s="22"/>
      <c r="T255" s="22"/>
      <c r="U255" s="22">
        <f aca="true" t="shared" si="10" ref="U255:U278">R255*$S$11</f>
        <v>1875</v>
      </c>
      <c r="V255" s="22"/>
      <c r="W255" s="22"/>
      <c r="X255">
        <f aca="true" t="shared" si="11" ref="X255:X278">N255*P255</f>
        <v>3000</v>
      </c>
    </row>
    <row r="256" spans="1:24" ht="12.75">
      <c r="A256" s="2">
        <v>67</v>
      </c>
      <c r="B256" s="43" t="s">
        <v>4</v>
      </c>
      <c r="C256" s="43"/>
      <c r="D256" s="43"/>
      <c r="E256" s="43"/>
      <c r="F256" s="43"/>
      <c r="G256" s="43"/>
      <c r="H256" s="43"/>
      <c r="I256" s="43"/>
      <c r="J256" s="44">
        <v>1</v>
      </c>
      <c r="K256" s="44"/>
      <c r="L256" s="23" t="s">
        <v>286</v>
      </c>
      <c r="M256" s="23"/>
      <c r="N256" s="22">
        <v>200</v>
      </c>
      <c r="O256" s="22"/>
      <c r="P256" s="23">
        <v>1</v>
      </c>
      <c r="Q256" s="23"/>
      <c r="R256" s="22">
        <f t="shared" si="9"/>
        <v>200</v>
      </c>
      <c r="S256" s="22"/>
      <c r="T256" s="22"/>
      <c r="U256" s="22">
        <f t="shared" si="10"/>
        <v>250</v>
      </c>
      <c r="V256" s="22"/>
      <c r="W256" s="22"/>
      <c r="X256">
        <f t="shared" si="11"/>
        <v>200</v>
      </c>
    </row>
    <row r="257" spans="1:24" ht="12.75">
      <c r="A257" s="2">
        <v>68</v>
      </c>
      <c r="B257" s="43" t="s">
        <v>162</v>
      </c>
      <c r="C257" s="43"/>
      <c r="D257" s="43"/>
      <c r="E257" s="43"/>
      <c r="F257" s="43"/>
      <c r="G257" s="43"/>
      <c r="H257" s="43"/>
      <c r="I257" s="43"/>
      <c r="J257" s="44">
        <v>0.5</v>
      </c>
      <c r="K257" s="44"/>
      <c r="L257" s="23" t="s">
        <v>275</v>
      </c>
      <c r="M257" s="23"/>
      <c r="N257" s="22">
        <v>16</v>
      </c>
      <c r="O257" s="22"/>
      <c r="P257" s="23">
        <v>1</v>
      </c>
      <c r="Q257" s="23"/>
      <c r="R257" s="22">
        <f t="shared" si="9"/>
        <v>8</v>
      </c>
      <c r="S257" s="22"/>
      <c r="T257" s="22"/>
      <c r="U257" s="22">
        <f t="shared" si="10"/>
        <v>10</v>
      </c>
      <c r="V257" s="22"/>
      <c r="W257" s="22"/>
      <c r="X257">
        <f t="shared" si="11"/>
        <v>16</v>
      </c>
    </row>
    <row r="258" spans="1:24" ht="12.75">
      <c r="A258" s="2">
        <v>69</v>
      </c>
      <c r="B258" s="43" t="s">
        <v>10</v>
      </c>
      <c r="C258" s="43"/>
      <c r="D258" s="43"/>
      <c r="E258" s="43"/>
      <c r="F258" s="43"/>
      <c r="G258" s="43"/>
      <c r="H258" s="43"/>
      <c r="I258" s="43"/>
      <c r="J258" s="44">
        <v>0.5</v>
      </c>
      <c r="K258" s="44"/>
      <c r="L258" s="23" t="s">
        <v>286</v>
      </c>
      <c r="M258" s="23"/>
      <c r="N258" s="22">
        <v>210</v>
      </c>
      <c r="O258" s="22"/>
      <c r="P258" s="23">
        <v>1</v>
      </c>
      <c r="Q258" s="23"/>
      <c r="R258" s="22">
        <f t="shared" si="9"/>
        <v>105</v>
      </c>
      <c r="S258" s="22"/>
      <c r="T258" s="22"/>
      <c r="U258" s="22">
        <f t="shared" si="10"/>
        <v>131.25</v>
      </c>
      <c r="V258" s="22"/>
      <c r="W258" s="22"/>
      <c r="X258">
        <f t="shared" si="11"/>
        <v>210</v>
      </c>
    </row>
    <row r="259" spans="1:24" ht="12.75">
      <c r="A259" s="2">
        <v>70</v>
      </c>
      <c r="B259" s="43" t="s">
        <v>163</v>
      </c>
      <c r="C259" s="43"/>
      <c r="D259" s="43"/>
      <c r="E259" s="43"/>
      <c r="F259" s="43"/>
      <c r="G259" s="43"/>
      <c r="H259" s="43"/>
      <c r="I259" s="43"/>
      <c r="J259" s="44">
        <v>0.33</v>
      </c>
      <c r="K259" s="44"/>
      <c r="L259" s="23" t="s">
        <v>275</v>
      </c>
      <c r="M259" s="23"/>
      <c r="N259" s="22">
        <v>230</v>
      </c>
      <c r="O259" s="22"/>
      <c r="P259" s="23">
        <v>2</v>
      </c>
      <c r="Q259" s="23"/>
      <c r="R259" s="22">
        <f t="shared" si="9"/>
        <v>151.8</v>
      </c>
      <c r="S259" s="22"/>
      <c r="T259" s="22"/>
      <c r="U259" s="22">
        <f t="shared" si="10"/>
        <v>189.75</v>
      </c>
      <c r="V259" s="22"/>
      <c r="W259" s="22"/>
      <c r="X259">
        <f t="shared" si="11"/>
        <v>460</v>
      </c>
    </row>
    <row r="260" spans="1:24" ht="12.75">
      <c r="A260" s="2">
        <v>71</v>
      </c>
      <c r="B260" s="43" t="s">
        <v>164</v>
      </c>
      <c r="C260" s="43"/>
      <c r="D260" s="43"/>
      <c r="E260" s="43"/>
      <c r="F260" s="43"/>
      <c r="G260" s="43"/>
      <c r="H260" s="43"/>
      <c r="I260" s="43"/>
      <c r="J260" s="44">
        <v>0.33</v>
      </c>
      <c r="K260" s="44"/>
      <c r="L260" s="23" t="s">
        <v>306</v>
      </c>
      <c r="M260" s="23"/>
      <c r="N260" s="22">
        <v>44</v>
      </c>
      <c r="O260" s="22"/>
      <c r="P260" s="23">
        <v>3</v>
      </c>
      <c r="Q260" s="23"/>
      <c r="R260" s="22">
        <f t="shared" si="9"/>
        <v>43.56</v>
      </c>
      <c r="S260" s="22"/>
      <c r="T260" s="22"/>
      <c r="U260" s="22">
        <f t="shared" si="10"/>
        <v>54.45</v>
      </c>
      <c r="V260" s="22"/>
      <c r="W260" s="22"/>
      <c r="X260">
        <f t="shared" si="11"/>
        <v>132</v>
      </c>
    </row>
    <row r="261" spans="1:24" ht="12.75">
      <c r="A261" s="2">
        <v>72</v>
      </c>
      <c r="B261" s="43" t="s">
        <v>165</v>
      </c>
      <c r="C261" s="43"/>
      <c r="D261" s="43"/>
      <c r="E261" s="43"/>
      <c r="F261" s="43"/>
      <c r="G261" s="43"/>
      <c r="H261" s="43"/>
      <c r="I261" s="43"/>
      <c r="J261" s="44">
        <v>0.2</v>
      </c>
      <c r="K261" s="44"/>
      <c r="L261" s="23" t="s">
        <v>275</v>
      </c>
      <c r="M261" s="23"/>
      <c r="N261" s="22">
        <v>800</v>
      </c>
      <c r="O261" s="22"/>
      <c r="P261" s="23">
        <v>1</v>
      </c>
      <c r="Q261" s="23"/>
      <c r="R261" s="22">
        <f t="shared" si="9"/>
        <v>160</v>
      </c>
      <c r="S261" s="22"/>
      <c r="T261" s="22"/>
      <c r="U261" s="22">
        <f t="shared" si="10"/>
        <v>200</v>
      </c>
      <c r="V261" s="22"/>
      <c r="W261" s="22"/>
      <c r="X261">
        <f t="shared" si="11"/>
        <v>800</v>
      </c>
    </row>
    <row r="262" spans="1:24" ht="12.75">
      <c r="A262" s="2">
        <v>73</v>
      </c>
      <c r="B262" s="43" t="s">
        <v>166</v>
      </c>
      <c r="C262" s="43"/>
      <c r="D262" s="43"/>
      <c r="E262" s="43"/>
      <c r="F262" s="43"/>
      <c r="G262" s="43"/>
      <c r="H262" s="43"/>
      <c r="I262" s="43"/>
      <c r="J262" s="44">
        <v>0.5</v>
      </c>
      <c r="K262" s="44"/>
      <c r="L262" s="23" t="s">
        <v>275</v>
      </c>
      <c r="M262" s="23"/>
      <c r="N262" s="22">
        <v>520</v>
      </c>
      <c r="O262" s="22"/>
      <c r="P262" s="23">
        <v>1</v>
      </c>
      <c r="Q262" s="23"/>
      <c r="R262" s="22">
        <f t="shared" si="9"/>
        <v>260</v>
      </c>
      <c r="S262" s="22"/>
      <c r="T262" s="22"/>
      <c r="U262" s="22">
        <f t="shared" si="10"/>
        <v>325</v>
      </c>
      <c r="V262" s="22"/>
      <c r="W262" s="22"/>
      <c r="X262">
        <f t="shared" si="11"/>
        <v>520</v>
      </c>
    </row>
    <row r="263" spans="1:24" ht="12.75">
      <c r="A263" s="2">
        <v>74</v>
      </c>
      <c r="B263" s="43" t="s">
        <v>167</v>
      </c>
      <c r="C263" s="43"/>
      <c r="D263" s="43"/>
      <c r="E263" s="43"/>
      <c r="F263" s="43"/>
      <c r="G263" s="43"/>
      <c r="H263" s="43"/>
      <c r="I263" s="43"/>
      <c r="J263" s="44">
        <v>0.5</v>
      </c>
      <c r="K263" s="44"/>
      <c r="L263" s="23" t="s">
        <v>275</v>
      </c>
      <c r="M263" s="23"/>
      <c r="N263" s="22">
        <v>400</v>
      </c>
      <c r="O263" s="22"/>
      <c r="P263" s="23">
        <v>1</v>
      </c>
      <c r="Q263" s="23"/>
      <c r="R263" s="22">
        <f t="shared" si="9"/>
        <v>200</v>
      </c>
      <c r="S263" s="22"/>
      <c r="T263" s="22"/>
      <c r="U263" s="22">
        <f t="shared" si="10"/>
        <v>250</v>
      </c>
      <c r="V263" s="22"/>
      <c r="W263" s="22"/>
      <c r="X263">
        <f t="shared" si="11"/>
        <v>400</v>
      </c>
    </row>
    <row r="264" spans="1:24" ht="12.75">
      <c r="A264" s="2">
        <v>75</v>
      </c>
      <c r="B264" s="43" t="s">
        <v>168</v>
      </c>
      <c r="C264" s="43"/>
      <c r="D264" s="43"/>
      <c r="E264" s="43"/>
      <c r="F264" s="43"/>
      <c r="G264" s="43"/>
      <c r="H264" s="43"/>
      <c r="I264" s="43"/>
      <c r="J264" s="44">
        <v>0.25</v>
      </c>
      <c r="K264" s="44"/>
      <c r="L264" s="23" t="s">
        <v>275</v>
      </c>
      <c r="M264" s="23"/>
      <c r="N264" s="22">
        <v>166.1</v>
      </c>
      <c r="O264" s="22"/>
      <c r="P264" s="23">
        <v>1</v>
      </c>
      <c r="Q264" s="23"/>
      <c r="R264" s="22">
        <f t="shared" si="9"/>
        <v>41.525</v>
      </c>
      <c r="S264" s="22"/>
      <c r="T264" s="22"/>
      <c r="U264" s="22">
        <f t="shared" si="10"/>
        <v>51.90625</v>
      </c>
      <c r="V264" s="22"/>
      <c r="W264" s="22"/>
      <c r="X264">
        <f t="shared" si="11"/>
        <v>166.1</v>
      </c>
    </row>
    <row r="265" spans="1:24" ht="12.75">
      <c r="A265" s="2">
        <v>76</v>
      </c>
      <c r="B265" s="43" t="s">
        <v>169</v>
      </c>
      <c r="C265" s="43"/>
      <c r="D265" s="43"/>
      <c r="E265" s="43"/>
      <c r="F265" s="43"/>
      <c r="G265" s="43"/>
      <c r="H265" s="43"/>
      <c r="I265" s="43"/>
      <c r="J265" s="44">
        <v>1</v>
      </c>
      <c r="K265" s="44"/>
      <c r="L265" s="23" t="s">
        <v>286</v>
      </c>
      <c r="M265" s="23"/>
      <c r="N265" s="22">
        <v>180</v>
      </c>
      <c r="O265" s="22"/>
      <c r="P265" s="23">
        <v>1</v>
      </c>
      <c r="Q265" s="23"/>
      <c r="R265" s="22">
        <f t="shared" si="9"/>
        <v>180</v>
      </c>
      <c r="S265" s="22"/>
      <c r="T265" s="22"/>
      <c r="U265" s="22">
        <f t="shared" si="10"/>
        <v>225</v>
      </c>
      <c r="V265" s="22"/>
      <c r="W265" s="22"/>
      <c r="X265">
        <f t="shared" si="11"/>
        <v>180</v>
      </c>
    </row>
    <row r="266" spans="1:24" ht="12.75">
      <c r="A266" s="2">
        <v>77</v>
      </c>
      <c r="B266" s="43" t="s">
        <v>170</v>
      </c>
      <c r="C266" s="43"/>
      <c r="D266" s="43"/>
      <c r="E266" s="43"/>
      <c r="F266" s="43"/>
      <c r="G266" s="43"/>
      <c r="H266" s="43"/>
      <c r="I266" s="43"/>
      <c r="J266" s="44">
        <v>0.5</v>
      </c>
      <c r="K266" s="44"/>
      <c r="L266" s="23" t="s">
        <v>275</v>
      </c>
      <c r="M266" s="23"/>
      <c r="N266" s="22">
        <v>380</v>
      </c>
      <c r="O266" s="22"/>
      <c r="P266" s="23">
        <v>1</v>
      </c>
      <c r="Q266" s="23"/>
      <c r="R266" s="22">
        <f t="shared" si="9"/>
        <v>190</v>
      </c>
      <c r="S266" s="22"/>
      <c r="T266" s="22"/>
      <c r="U266" s="22">
        <f t="shared" si="10"/>
        <v>237.5</v>
      </c>
      <c r="V266" s="22"/>
      <c r="W266" s="22"/>
      <c r="X266">
        <f t="shared" si="11"/>
        <v>380</v>
      </c>
    </row>
    <row r="267" spans="1:24" ht="12.75">
      <c r="A267" s="2">
        <v>78</v>
      </c>
      <c r="B267" s="43" t="s">
        <v>171</v>
      </c>
      <c r="C267" s="43"/>
      <c r="D267" s="43"/>
      <c r="E267" s="43"/>
      <c r="F267" s="43"/>
      <c r="G267" s="43"/>
      <c r="H267" s="43"/>
      <c r="I267" s="43"/>
      <c r="J267" s="44">
        <v>0.2</v>
      </c>
      <c r="K267" s="44"/>
      <c r="L267" s="23" t="s">
        <v>275</v>
      </c>
      <c r="M267" s="23"/>
      <c r="N267" s="22">
        <v>45</v>
      </c>
      <c r="O267" s="22"/>
      <c r="P267" s="23">
        <v>1</v>
      </c>
      <c r="Q267" s="23"/>
      <c r="R267" s="22">
        <f t="shared" si="9"/>
        <v>9</v>
      </c>
      <c r="S267" s="22"/>
      <c r="T267" s="22"/>
      <c r="U267" s="22">
        <f t="shared" si="10"/>
        <v>11.25</v>
      </c>
      <c r="V267" s="22"/>
      <c r="W267" s="22"/>
      <c r="X267">
        <f t="shared" si="11"/>
        <v>45</v>
      </c>
    </row>
    <row r="268" spans="1:24" ht="12.75">
      <c r="A268" s="2">
        <v>79</v>
      </c>
      <c r="B268" s="43" t="s">
        <v>172</v>
      </c>
      <c r="C268" s="43"/>
      <c r="D268" s="43"/>
      <c r="E268" s="43"/>
      <c r="F268" s="43"/>
      <c r="G268" s="43"/>
      <c r="H268" s="43"/>
      <c r="I268" s="43"/>
      <c r="J268" s="44">
        <v>0.2</v>
      </c>
      <c r="K268" s="44"/>
      <c r="L268" s="23" t="s">
        <v>275</v>
      </c>
      <c r="M268" s="23"/>
      <c r="N268" s="22">
        <v>800</v>
      </c>
      <c r="O268" s="22"/>
      <c r="P268" s="23">
        <v>1</v>
      </c>
      <c r="Q268" s="23"/>
      <c r="R268" s="22">
        <f t="shared" si="9"/>
        <v>160</v>
      </c>
      <c r="S268" s="22"/>
      <c r="T268" s="22"/>
      <c r="U268" s="22">
        <f t="shared" si="10"/>
        <v>200</v>
      </c>
      <c r="V268" s="22"/>
      <c r="W268" s="22"/>
      <c r="X268">
        <f t="shared" si="11"/>
        <v>800</v>
      </c>
    </row>
    <row r="269" spans="1:24" ht="12.75">
      <c r="A269" s="2">
        <v>80</v>
      </c>
      <c r="B269" s="43" t="s">
        <v>173</v>
      </c>
      <c r="C269" s="43"/>
      <c r="D269" s="43"/>
      <c r="E269" s="43"/>
      <c r="F269" s="43"/>
      <c r="G269" s="43"/>
      <c r="H269" s="43"/>
      <c r="I269" s="43"/>
      <c r="J269" s="44">
        <v>0.2</v>
      </c>
      <c r="K269" s="44"/>
      <c r="L269" s="23" t="s">
        <v>275</v>
      </c>
      <c r="M269" s="23"/>
      <c r="N269" s="22">
        <v>600</v>
      </c>
      <c r="O269" s="22"/>
      <c r="P269" s="23">
        <v>1</v>
      </c>
      <c r="Q269" s="23"/>
      <c r="R269" s="22">
        <f t="shared" si="9"/>
        <v>120</v>
      </c>
      <c r="S269" s="22"/>
      <c r="T269" s="22"/>
      <c r="U269" s="22">
        <f t="shared" si="10"/>
        <v>150</v>
      </c>
      <c r="V269" s="22"/>
      <c r="W269" s="22"/>
      <c r="X269">
        <f t="shared" si="11"/>
        <v>600</v>
      </c>
    </row>
    <row r="270" spans="1:24" ht="12.75">
      <c r="A270" s="2">
        <v>81</v>
      </c>
      <c r="B270" s="43" t="s">
        <v>12</v>
      </c>
      <c r="C270" s="43"/>
      <c r="D270" s="43"/>
      <c r="E270" s="43"/>
      <c r="F270" s="43"/>
      <c r="G270" s="43"/>
      <c r="H270" s="43"/>
      <c r="I270" s="43"/>
      <c r="J270" s="44">
        <v>1</v>
      </c>
      <c r="K270" s="44"/>
      <c r="L270" s="23" t="s">
        <v>275</v>
      </c>
      <c r="M270" s="23"/>
      <c r="N270" s="22">
        <v>149.94</v>
      </c>
      <c r="O270" s="22"/>
      <c r="P270" s="23">
        <v>5</v>
      </c>
      <c r="Q270" s="23"/>
      <c r="R270" s="22">
        <f t="shared" si="9"/>
        <v>749.7</v>
      </c>
      <c r="S270" s="22"/>
      <c r="T270" s="22"/>
      <c r="U270" s="22">
        <f t="shared" si="10"/>
        <v>937.125</v>
      </c>
      <c r="V270" s="22"/>
      <c r="W270" s="22"/>
      <c r="X270">
        <f t="shared" si="11"/>
        <v>749.7</v>
      </c>
    </row>
    <row r="271" spans="1:24" ht="12.75">
      <c r="A271" s="2">
        <v>82</v>
      </c>
      <c r="B271" s="43" t="s">
        <v>174</v>
      </c>
      <c r="C271" s="43"/>
      <c r="D271" s="43"/>
      <c r="E271" s="43"/>
      <c r="F271" s="43"/>
      <c r="G271" s="43"/>
      <c r="H271" s="43"/>
      <c r="I271" s="43"/>
      <c r="J271" s="44">
        <v>0.01</v>
      </c>
      <c r="K271" s="44"/>
      <c r="L271" s="23" t="s">
        <v>275</v>
      </c>
      <c r="M271" s="23"/>
      <c r="N271" s="22">
        <v>1750</v>
      </c>
      <c r="O271" s="22"/>
      <c r="P271" s="23">
        <v>2</v>
      </c>
      <c r="Q271" s="23"/>
      <c r="R271" s="22">
        <f t="shared" si="9"/>
        <v>35</v>
      </c>
      <c r="S271" s="22"/>
      <c r="T271" s="22"/>
      <c r="U271" s="22">
        <f t="shared" si="10"/>
        <v>43.75</v>
      </c>
      <c r="V271" s="22"/>
      <c r="W271" s="22"/>
      <c r="X271">
        <f t="shared" si="11"/>
        <v>3500</v>
      </c>
    </row>
    <row r="272" spans="1:24" ht="12.75">
      <c r="A272" s="2">
        <v>83</v>
      </c>
      <c r="B272" s="43" t="s">
        <v>175</v>
      </c>
      <c r="C272" s="43"/>
      <c r="D272" s="43"/>
      <c r="E272" s="43"/>
      <c r="F272" s="43"/>
      <c r="G272" s="43"/>
      <c r="H272" s="43"/>
      <c r="I272" s="43"/>
      <c r="J272" s="44">
        <v>1</v>
      </c>
      <c r="K272" s="44"/>
      <c r="L272" s="23" t="s">
        <v>275</v>
      </c>
      <c r="M272" s="23"/>
      <c r="N272" s="22">
        <v>1000</v>
      </c>
      <c r="O272" s="22"/>
      <c r="P272" s="23">
        <v>1</v>
      </c>
      <c r="Q272" s="23"/>
      <c r="R272" s="22">
        <f t="shared" si="9"/>
        <v>1000</v>
      </c>
      <c r="S272" s="22"/>
      <c r="T272" s="22"/>
      <c r="U272" s="22">
        <f t="shared" si="10"/>
        <v>1250</v>
      </c>
      <c r="V272" s="22"/>
      <c r="W272" s="22"/>
      <c r="X272">
        <f t="shared" si="11"/>
        <v>1000</v>
      </c>
    </row>
    <row r="273" spans="1:24" ht="12.75" customHeight="1">
      <c r="A273" s="2">
        <v>84</v>
      </c>
      <c r="B273" s="43" t="s">
        <v>176</v>
      </c>
      <c r="C273" s="43"/>
      <c r="D273" s="43"/>
      <c r="E273" s="43"/>
      <c r="F273" s="43"/>
      <c r="G273" s="43"/>
      <c r="H273" s="43"/>
      <c r="I273" s="43"/>
      <c r="J273" s="44">
        <v>0.5</v>
      </c>
      <c r="K273" s="44"/>
      <c r="L273" s="23" t="s">
        <v>275</v>
      </c>
      <c r="M273" s="23"/>
      <c r="N273" s="22">
        <v>1378.6</v>
      </c>
      <c r="O273" s="22"/>
      <c r="P273" s="23">
        <v>7</v>
      </c>
      <c r="Q273" s="23"/>
      <c r="R273" s="22">
        <f>N273*P273*J273</f>
        <v>4825.099999999999</v>
      </c>
      <c r="S273" s="22"/>
      <c r="T273" s="22"/>
      <c r="U273" s="22">
        <f>R273*$S$11</f>
        <v>6031.374999999999</v>
      </c>
      <c r="V273" s="22"/>
      <c r="W273" s="22"/>
      <c r="X273">
        <f t="shared" si="11"/>
        <v>9650.199999999999</v>
      </c>
    </row>
    <row r="274" spans="1:24" ht="27.75" customHeight="1">
      <c r="A274" s="2">
        <v>85</v>
      </c>
      <c r="B274" s="43" t="s">
        <v>177</v>
      </c>
      <c r="C274" s="43"/>
      <c r="D274" s="43"/>
      <c r="E274" s="43"/>
      <c r="F274" s="43"/>
      <c r="G274" s="43"/>
      <c r="H274" s="43"/>
      <c r="I274" s="43"/>
      <c r="J274" s="44">
        <v>1</v>
      </c>
      <c r="K274" s="44"/>
      <c r="L274" s="23" t="s">
        <v>11</v>
      </c>
      <c r="M274" s="23"/>
      <c r="N274" s="22">
        <v>2629.1</v>
      </c>
      <c r="O274" s="22"/>
      <c r="P274" s="23">
        <v>36.8</v>
      </c>
      <c r="Q274" s="23"/>
      <c r="R274" s="22">
        <f>N274*P274*J274</f>
        <v>96750.87999999999</v>
      </c>
      <c r="S274" s="22"/>
      <c r="T274" s="22"/>
      <c r="U274" s="22">
        <f>R274*$S$11</f>
        <v>120938.59999999999</v>
      </c>
      <c r="V274" s="22"/>
      <c r="W274" s="22"/>
      <c r="X274">
        <f t="shared" si="11"/>
        <v>96750.87999999999</v>
      </c>
    </row>
    <row r="275" spans="1:24" ht="24.75" customHeight="1">
      <c r="A275" s="2">
        <v>86</v>
      </c>
      <c r="B275" s="43" t="s">
        <v>178</v>
      </c>
      <c r="C275" s="43"/>
      <c r="D275" s="43"/>
      <c r="E275" s="43"/>
      <c r="F275" s="43"/>
      <c r="G275" s="43"/>
      <c r="H275" s="43"/>
      <c r="I275" s="43"/>
      <c r="J275" s="44">
        <v>0.4</v>
      </c>
      <c r="K275" s="44"/>
      <c r="L275" s="23" t="s">
        <v>275</v>
      </c>
      <c r="M275" s="23"/>
      <c r="N275" s="22">
        <v>482.4</v>
      </c>
      <c r="O275" s="22"/>
      <c r="P275" s="23">
        <v>2904</v>
      </c>
      <c r="Q275" s="23"/>
      <c r="R275" s="22">
        <f>N275*P275*J275</f>
        <v>560355.84</v>
      </c>
      <c r="S275" s="22"/>
      <c r="T275" s="22"/>
      <c r="U275" s="22">
        <f>R275*$S$11</f>
        <v>700444.7999999999</v>
      </c>
      <c r="V275" s="22"/>
      <c r="W275" s="22"/>
      <c r="X275">
        <f t="shared" si="11"/>
        <v>1400889.5999999999</v>
      </c>
    </row>
    <row r="276" spans="1:24" ht="12.75">
      <c r="A276" s="2">
        <v>87</v>
      </c>
      <c r="B276" s="43" t="s">
        <v>179</v>
      </c>
      <c r="C276" s="43"/>
      <c r="D276" s="43"/>
      <c r="E276" s="43"/>
      <c r="F276" s="43"/>
      <c r="G276" s="43"/>
      <c r="H276" s="43"/>
      <c r="I276" s="43"/>
      <c r="J276" s="44">
        <v>1</v>
      </c>
      <c r="K276" s="44"/>
      <c r="L276" s="23" t="s">
        <v>11</v>
      </c>
      <c r="M276" s="23"/>
      <c r="N276" s="22">
        <v>2629.1</v>
      </c>
      <c r="O276" s="22"/>
      <c r="P276" s="23">
        <v>9</v>
      </c>
      <c r="Q276" s="23"/>
      <c r="R276" s="22">
        <f>N276*P276*J276</f>
        <v>23661.899999999998</v>
      </c>
      <c r="S276" s="22"/>
      <c r="T276" s="22"/>
      <c r="U276" s="22">
        <f>R276*$S$11</f>
        <v>29577.374999999996</v>
      </c>
      <c r="V276" s="22"/>
      <c r="W276" s="22"/>
      <c r="X276">
        <f t="shared" si="11"/>
        <v>23661.899999999998</v>
      </c>
    </row>
    <row r="277" spans="1:24" ht="12.75">
      <c r="A277" s="2">
        <v>88</v>
      </c>
      <c r="B277" s="43" t="s">
        <v>180</v>
      </c>
      <c r="C277" s="43"/>
      <c r="D277" s="43"/>
      <c r="E277" s="43"/>
      <c r="F277" s="43"/>
      <c r="G277" s="43"/>
      <c r="H277" s="43"/>
      <c r="I277" s="43"/>
      <c r="J277" s="44">
        <v>1</v>
      </c>
      <c r="K277" s="44"/>
      <c r="L277" s="23" t="s">
        <v>11</v>
      </c>
      <c r="M277" s="23"/>
      <c r="N277" s="45">
        <v>12488.6</v>
      </c>
      <c r="O277" s="45"/>
      <c r="P277" s="23">
        <v>18.4</v>
      </c>
      <c r="Q277" s="23"/>
      <c r="R277" s="22">
        <f>N277*P277*J277</f>
        <v>229790.24</v>
      </c>
      <c r="S277" s="22"/>
      <c r="T277" s="22"/>
      <c r="U277" s="22">
        <f>R277*$S$11</f>
        <v>287237.8</v>
      </c>
      <c r="V277" s="22"/>
      <c r="W277" s="22"/>
      <c r="X277">
        <f t="shared" si="11"/>
        <v>229790.24</v>
      </c>
    </row>
    <row r="278" spans="1:24" ht="12.75" customHeight="1">
      <c r="A278" s="2">
        <v>89</v>
      </c>
      <c r="B278" s="43" t="s">
        <v>181</v>
      </c>
      <c r="C278" s="43"/>
      <c r="D278" s="43"/>
      <c r="E278" s="43"/>
      <c r="F278" s="43"/>
      <c r="G278" s="43"/>
      <c r="H278" s="43"/>
      <c r="I278" s="43"/>
      <c r="J278" s="44">
        <v>1</v>
      </c>
      <c r="K278" s="44"/>
      <c r="L278" s="23" t="s">
        <v>11</v>
      </c>
      <c r="M278" s="23"/>
      <c r="N278" s="45">
        <v>12488.6</v>
      </c>
      <c r="O278" s="45"/>
      <c r="P278" s="23">
        <v>9.2</v>
      </c>
      <c r="Q278" s="23"/>
      <c r="R278" s="22">
        <f t="shared" si="9"/>
        <v>114895.12</v>
      </c>
      <c r="S278" s="22"/>
      <c r="T278" s="22"/>
      <c r="U278" s="22">
        <f t="shared" si="10"/>
        <v>143618.9</v>
      </c>
      <c r="V278" s="22"/>
      <c r="W278" s="22"/>
      <c r="X278">
        <f t="shared" si="11"/>
        <v>114895.12</v>
      </c>
    </row>
    <row r="279" spans="1:23" ht="21.75" customHeight="1" hidden="1">
      <c r="A279" s="2"/>
      <c r="B279" s="43"/>
      <c r="C279" s="43"/>
      <c r="D279" s="43"/>
      <c r="E279" s="43"/>
      <c r="F279" s="43"/>
      <c r="G279" s="43"/>
      <c r="H279" s="43"/>
      <c r="I279" s="43"/>
      <c r="J279" s="44"/>
      <c r="K279" s="44"/>
      <c r="L279" s="23"/>
      <c r="M279" s="23"/>
      <c r="N279" s="22"/>
      <c r="O279" s="22"/>
      <c r="P279" s="23"/>
      <c r="Q279" s="23"/>
      <c r="R279" s="22"/>
      <c r="S279" s="22"/>
      <c r="T279" s="22"/>
      <c r="U279" s="22"/>
      <c r="V279" s="22"/>
      <c r="W279" s="22"/>
    </row>
    <row r="280" spans="1:23" ht="12.75" hidden="1">
      <c r="A280" s="2"/>
      <c r="B280" s="43"/>
      <c r="C280" s="43"/>
      <c r="D280" s="43"/>
      <c r="E280" s="43"/>
      <c r="F280" s="43"/>
      <c r="G280" s="43"/>
      <c r="H280" s="43"/>
      <c r="I280" s="43"/>
      <c r="J280" s="52"/>
      <c r="K280" s="52"/>
      <c r="L280" s="23"/>
      <c r="M280" s="23"/>
      <c r="N280" s="22"/>
      <c r="O280" s="22"/>
      <c r="P280" s="23"/>
      <c r="Q280" s="23"/>
      <c r="R280" s="22"/>
      <c r="S280" s="22"/>
      <c r="T280" s="22"/>
      <c r="U280" s="22"/>
      <c r="V280" s="22"/>
      <c r="W280" s="22"/>
    </row>
    <row r="281" spans="1:23" ht="12.75">
      <c r="A281" s="6"/>
      <c r="B281" s="46" t="s">
        <v>264</v>
      </c>
      <c r="C281" s="46"/>
      <c r="D281" s="46"/>
      <c r="E281" s="46"/>
      <c r="F281" s="46"/>
      <c r="G281" s="46"/>
      <c r="H281" s="46"/>
      <c r="I281" s="46"/>
      <c r="J281" s="47" t="s">
        <v>265</v>
      </c>
      <c r="K281" s="47"/>
      <c r="L281" s="47"/>
      <c r="M281" s="47"/>
      <c r="N281" s="48">
        <f>SUM(X190:X279)</f>
        <v>2002187.9499999997</v>
      </c>
      <c r="O281" s="49"/>
      <c r="P281" s="49"/>
      <c r="Q281" s="50"/>
      <c r="R281" s="51">
        <f>SUM(R190:T278)</f>
        <v>1091135.074</v>
      </c>
      <c r="S281" s="51"/>
      <c r="T281" s="51"/>
      <c r="U281" s="51">
        <f>SUM(U190:W278)</f>
        <v>1363918.8424999998</v>
      </c>
      <c r="V281" s="51"/>
      <c r="W281" s="51"/>
    </row>
    <row r="282" spans="1:26" ht="12.75">
      <c r="A282" s="54" t="s">
        <v>251</v>
      </c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2.75">
      <c r="A283" s="54" t="s">
        <v>210</v>
      </c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2.75">
      <c r="A284" s="54" t="s">
        <v>127</v>
      </c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2.75">
      <c r="A285" s="82" t="s">
        <v>312</v>
      </c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 ht="12.75">
      <c r="A286" s="23" t="s">
        <v>253</v>
      </c>
      <c r="B286" s="23" t="s">
        <v>211</v>
      </c>
      <c r="C286" s="23"/>
      <c r="D286" s="23"/>
      <c r="E286" s="23"/>
      <c r="F286" s="23"/>
      <c r="G286" s="23"/>
      <c r="H286" s="23"/>
      <c r="I286" s="23" t="s">
        <v>212</v>
      </c>
      <c r="J286" s="23"/>
      <c r="K286" s="23" t="s">
        <v>273</v>
      </c>
      <c r="L286" s="23"/>
      <c r="M286" s="35" t="s">
        <v>322</v>
      </c>
      <c r="N286" s="36"/>
      <c r="O286" s="37"/>
      <c r="P286" s="23" t="s">
        <v>271</v>
      </c>
      <c r="Q286" s="23"/>
      <c r="R286" s="23"/>
      <c r="S286" s="23" t="s">
        <v>293</v>
      </c>
      <c r="T286" s="23"/>
      <c r="U286" s="23" t="s">
        <v>256</v>
      </c>
      <c r="V286" s="23"/>
      <c r="W286" s="23"/>
      <c r="X286" s="23"/>
      <c r="Y286" s="23"/>
      <c r="Z286" s="23"/>
    </row>
    <row r="287" spans="1:26" ht="52.5" customHeight="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38"/>
      <c r="N287" s="39"/>
      <c r="O287" s="40"/>
      <c r="P287" s="23"/>
      <c r="Q287" s="23"/>
      <c r="R287" s="23"/>
      <c r="S287" s="23"/>
      <c r="T287" s="23"/>
      <c r="U287" s="23" t="s">
        <v>214</v>
      </c>
      <c r="V287" s="23"/>
      <c r="W287" s="23"/>
      <c r="X287" s="23" t="s">
        <v>270</v>
      </c>
      <c r="Y287" s="23"/>
      <c r="Z287" s="23"/>
    </row>
    <row r="288" spans="1:26" ht="12.75">
      <c r="A288" s="5">
        <v>1</v>
      </c>
      <c r="B288" s="53">
        <v>2</v>
      </c>
      <c r="C288" s="53"/>
      <c r="D288" s="53"/>
      <c r="E288" s="53"/>
      <c r="F288" s="53"/>
      <c r="G288" s="53"/>
      <c r="H288" s="53"/>
      <c r="I288" s="53">
        <v>3</v>
      </c>
      <c r="J288" s="53"/>
      <c r="K288" s="53">
        <v>4</v>
      </c>
      <c r="L288" s="53"/>
      <c r="M288" s="83"/>
      <c r="N288" s="84"/>
      <c r="O288" s="85"/>
      <c r="P288" s="53">
        <v>5</v>
      </c>
      <c r="Q288" s="53"/>
      <c r="R288" s="53"/>
      <c r="S288" s="53">
        <v>6</v>
      </c>
      <c r="T288" s="53"/>
      <c r="U288" s="53">
        <v>7</v>
      </c>
      <c r="V288" s="53"/>
      <c r="W288" s="53"/>
      <c r="X288" s="53">
        <v>8</v>
      </c>
      <c r="Y288" s="53"/>
      <c r="Z288" s="53"/>
    </row>
    <row r="289" spans="1:26" ht="12.75">
      <c r="A289" s="2">
        <v>1</v>
      </c>
      <c r="B289" s="43" t="s">
        <v>213</v>
      </c>
      <c r="C289" s="43"/>
      <c r="D289" s="43"/>
      <c r="E289" s="43"/>
      <c r="F289" s="43"/>
      <c r="G289" s="43"/>
      <c r="H289" s="43"/>
      <c r="I289" s="52">
        <v>0.25</v>
      </c>
      <c r="J289" s="52"/>
      <c r="K289" s="23" t="s">
        <v>275</v>
      </c>
      <c r="L289" s="23"/>
      <c r="M289" s="32">
        <v>1.15</v>
      </c>
      <c r="N289" s="33"/>
      <c r="O289" s="34"/>
      <c r="P289" s="22">
        <v>7366.9</v>
      </c>
      <c r="Q289" s="22"/>
      <c r="R289" s="22"/>
      <c r="S289" s="23">
        <v>6</v>
      </c>
      <c r="T289" s="23"/>
      <c r="U289" s="22">
        <f>I289*M289*P289*S289/305*25.4*2</f>
        <v>2116.594908196721</v>
      </c>
      <c r="V289" s="22"/>
      <c r="W289" s="22"/>
      <c r="X289" s="22">
        <f>U289*$S$12</f>
        <v>2434.084144426229</v>
      </c>
      <c r="Y289" s="22"/>
      <c r="Z289" s="22"/>
    </row>
    <row r="290" spans="1:26" ht="12.75">
      <c r="A290" s="2">
        <v>2</v>
      </c>
      <c r="B290" s="43" t="s">
        <v>215</v>
      </c>
      <c r="C290" s="43"/>
      <c r="D290" s="43"/>
      <c r="E290" s="43"/>
      <c r="F290" s="43"/>
      <c r="G290" s="43"/>
      <c r="H290" s="43"/>
      <c r="I290" s="52">
        <v>0.25</v>
      </c>
      <c r="J290" s="52"/>
      <c r="K290" s="23" t="s">
        <v>275</v>
      </c>
      <c r="L290" s="23"/>
      <c r="M290" s="32">
        <v>1.15</v>
      </c>
      <c r="N290" s="33"/>
      <c r="O290" s="34"/>
      <c r="P290" s="22">
        <v>8781.4</v>
      </c>
      <c r="Q290" s="22"/>
      <c r="R290" s="22"/>
      <c r="S290" s="23">
        <v>5</v>
      </c>
      <c r="T290" s="23"/>
      <c r="U290" s="22">
        <f aca="true" t="shared" si="12" ref="U290:U295">I290*M290*P290*S290/305*25.4*2</f>
        <v>2102.4974918032785</v>
      </c>
      <c r="V290" s="22"/>
      <c r="W290" s="22"/>
      <c r="X290" s="22">
        <f aca="true" t="shared" si="13" ref="X290:X295">U290*$S$12</f>
        <v>2417.8721155737703</v>
      </c>
      <c r="Y290" s="22"/>
      <c r="Z290" s="22"/>
    </row>
    <row r="291" spans="1:26" ht="12.75">
      <c r="A291" s="2">
        <v>3</v>
      </c>
      <c r="B291" s="43" t="s">
        <v>13</v>
      </c>
      <c r="C291" s="43"/>
      <c r="D291" s="43"/>
      <c r="E291" s="43"/>
      <c r="F291" s="43"/>
      <c r="G291" s="43"/>
      <c r="H291" s="43"/>
      <c r="I291" s="52">
        <v>0.125</v>
      </c>
      <c r="J291" s="52"/>
      <c r="K291" s="23" t="s">
        <v>275</v>
      </c>
      <c r="L291" s="23"/>
      <c r="M291" s="32">
        <v>1</v>
      </c>
      <c r="N291" s="33"/>
      <c r="O291" s="34"/>
      <c r="P291" s="22">
        <v>12252</v>
      </c>
      <c r="Q291" s="22"/>
      <c r="R291" s="22"/>
      <c r="S291" s="23">
        <v>11</v>
      </c>
      <c r="T291" s="23"/>
      <c r="U291" s="22">
        <f t="shared" si="12"/>
        <v>2805.908852459016</v>
      </c>
      <c r="V291" s="22"/>
      <c r="W291" s="22"/>
      <c r="X291" s="22">
        <f t="shared" si="13"/>
        <v>3226.7951803278684</v>
      </c>
      <c r="Y291" s="22"/>
      <c r="Z291" s="22"/>
    </row>
    <row r="292" spans="1:26" ht="12.75">
      <c r="A292" s="2">
        <v>4</v>
      </c>
      <c r="B292" s="43" t="s">
        <v>14</v>
      </c>
      <c r="C292" s="43"/>
      <c r="D292" s="43"/>
      <c r="E292" s="43"/>
      <c r="F292" s="43"/>
      <c r="G292" s="43"/>
      <c r="H292" s="43"/>
      <c r="I292" s="52">
        <v>0.125</v>
      </c>
      <c r="J292" s="52"/>
      <c r="K292" s="23" t="s">
        <v>275</v>
      </c>
      <c r="L292" s="23"/>
      <c r="M292" s="32">
        <v>1</v>
      </c>
      <c r="N292" s="33"/>
      <c r="O292" s="34"/>
      <c r="P292" s="22">
        <v>32863</v>
      </c>
      <c r="Q292" s="22"/>
      <c r="R292" s="22"/>
      <c r="S292" s="23">
        <v>2</v>
      </c>
      <c r="T292" s="23"/>
      <c r="U292" s="22">
        <f t="shared" si="12"/>
        <v>1368.3937704918033</v>
      </c>
      <c r="V292" s="22"/>
      <c r="W292" s="22"/>
      <c r="X292" s="22">
        <f t="shared" si="13"/>
        <v>1573.6528360655736</v>
      </c>
      <c r="Y292" s="22"/>
      <c r="Z292" s="22"/>
    </row>
    <row r="293" spans="1:26" ht="12.75">
      <c r="A293" s="2">
        <v>5</v>
      </c>
      <c r="B293" s="43" t="s">
        <v>15</v>
      </c>
      <c r="C293" s="43"/>
      <c r="D293" s="43"/>
      <c r="E293" s="43"/>
      <c r="F293" s="43"/>
      <c r="G293" s="43"/>
      <c r="H293" s="43"/>
      <c r="I293" s="52">
        <v>0.222</v>
      </c>
      <c r="J293" s="52"/>
      <c r="K293" s="23" t="s">
        <v>275</v>
      </c>
      <c r="L293" s="23"/>
      <c r="M293" s="32">
        <v>1.15</v>
      </c>
      <c r="N293" s="33"/>
      <c r="O293" s="34"/>
      <c r="P293" s="22">
        <v>230000</v>
      </c>
      <c r="Q293" s="22"/>
      <c r="R293" s="22"/>
      <c r="S293" s="23">
        <v>1</v>
      </c>
      <c r="T293" s="23"/>
      <c r="U293" s="22">
        <f t="shared" si="12"/>
        <v>9780.082622950818</v>
      </c>
      <c r="V293" s="22"/>
      <c r="W293" s="22"/>
      <c r="X293" s="22">
        <f t="shared" si="13"/>
        <v>11247.09501639344</v>
      </c>
      <c r="Y293" s="22"/>
      <c r="Z293" s="22"/>
    </row>
    <row r="294" spans="1:26" ht="12.75">
      <c r="A294" s="2">
        <v>6</v>
      </c>
      <c r="B294" s="43" t="s">
        <v>16</v>
      </c>
      <c r="C294" s="43"/>
      <c r="D294" s="43"/>
      <c r="E294" s="43"/>
      <c r="F294" s="43"/>
      <c r="G294" s="43"/>
      <c r="H294" s="43"/>
      <c r="I294" s="52">
        <v>0.071</v>
      </c>
      <c r="J294" s="52"/>
      <c r="K294" s="23" t="s">
        <v>275</v>
      </c>
      <c r="L294" s="23"/>
      <c r="M294" s="32">
        <v>1</v>
      </c>
      <c r="N294" s="33"/>
      <c r="O294" s="34"/>
      <c r="P294" s="22">
        <v>8000</v>
      </c>
      <c r="Q294" s="22"/>
      <c r="R294" s="22"/>
      <c r="S294" s="23">
        <v>2</v>
      </c>
      <c r="T294" s="23"/>
      <c r="U294" s="22">
        <f t="shared" si="12"/>
        <v>189.20918032786884</v>
      </c>
      <c r="V294" s="22"/>
      <c r="W294" s="22"/>
      <c r="X294" s="22">
        <f t="shared" si="13"/>
        <v>217.59055737704915</v>
      </c>
      <c r="Y294" s="22"/>
      <c r="Z294" s="22"/>
    </row>
    <row r="295" spans="1:26" ht="12.75">
      <c r="A295" s="2">
        <v>7</v>
      </c>
      <c r="B295" s="43" t="s">
        <v>17</v>
      </c>
      <c r="C295" s="43"/>
      <c r="D295" s="43"/>
      <c r="E295" s="43"/>
      <c r="F295" s="43"/>
      <c r="G295" s="43"/>
      <c r="H295" s="43"/>
      <c r="I295" s="52">
        <v>0.1</v>
      </c>
      <c r="J295" s="52"/>
      <c r="K295" s="23" t="s">
        <v>275</v>
      </c>
      <c r="L295" s="23"/>
      <c r="M295" s="32">
        <v>1</v>
      </c>
      <c r="N295" s="33"/>
      <c r="O295" s="34"/>
      <c r="P295" s="22">
        <v>600</v>
      </c>
      <c r="Q295" s="22"/>
      <c r="R295" s="22"/>
      <c r="S295" s="23">
        <v>1</v>
      </c>
      <c r="T295" s="23"/>
      <c r="U295" s="22">
        <f t="shared" si="12"/>
        <v>9.99344262295082</v>
      </c>
      <c r="V295" s="22"/>
      <c r="W295" s="22"/>
      <c r="X295" s="22">
        <f t="shared" si="13"/>
        <v>11.492459016393441</v>
      </c>
      <c r="Y295" s="22"/>
      <c r="Z295" s="22"/>
    </row>
    <row r="296" spans="1:26" ht="12.75">
      <c r="A296" s="2">
        <v>2</v>
      </c>
      <c r="B296" s="43" t="s">
        <v>18</v>
      </c>
      <c r="C296" s="43"/>
      <c r="D296" s="43"/>
      <c r="E296" s="43"/>
      <c r="F296" s="43"/>
      <c r="G296" s="43"/>
      <c r="H296" s="43"/>
      <c r="I296" s="52">
        <v>0.222</v>
      </c>
      <c r="J296" s="52"/>
      <c r="K296" s="23" t="s">
        <v>275</v>
      </c>
      <c r="L296" s="23"/>
      <c r="M296" s="32">
        <v>1</v>
      </c>
      <c r="N296" s="33"/>
      <c r="O296" s="34"/>
      <c r="P296" s="22">
        <v>294173.61</v>
      </c>
      <c r="Q296" s="22"/>
      <c r="R296" s="22"/>
      <c r="S296" s="23">
        <v>4</v>
      </c>
      <c r="T296" s="23"/>
      <c r="U296" s="22">
        <f aca="true" t="shared" si="14" ref="U296:U302">I296*M296*P296*S296/305*25.4*2</f>
        <v>43509.14497227541</v>
      </c>
      <c r="V296" s="22"/>
      <c r="W296" s="22"/>
      <c r="X296" s="22">
        <f aca="true" t="shared" si="15" ref="X296:X302">U296*$S$12</f>
        <v>50035.51671811672</v>
      </c>
      <c r="Y296" s="22"/>
      <c r="Z296" s="22"/>
    </row>
    <row r="297" spans="1:26" ht="12.75">
      <c r="A297" s="2">
        <v>3</v>
      </c>
      <c r="B297" s="43" t="s">
        <v>19</v>
      </c>
      <c r="C297" s="43"/>
      <c r="D297" s="43"/>
      <c r="E297" s="43"/>
      <c r="F297" s="43"/>
      <c r="G297" s="43"/>
      <c r="H297" s="43"/>
      <c r="I297" s="52">
        <v>0.11</v>
      </c>
      <c r="J297" s="52"/>
      <c r="K297" s="23" t="s">
        <v>275</v>
      </c>
      <c r="L297" s="23"/>
      <c r="M297" s="32">
        <v>1.15</v>
      </c>
      <c r="N297" s="33"/>
      <c r="O297" s="34"/>
      <c r="P297" s="22">
        <v>31700</v>
      </c>
      <c r="Q297" s="22"/>
      <c r="R297" s="22"/>
      <c r="S297" s="23">
        <v>1</v>
      </c>
      <c r="T297" s="23"/>
      <c r="U297" s="22">
        <f t="shared" si="14"/>
        <v>667.9034098360655</v>
      </c>
      <c r="V297" s="22"/>
      <c r="W297" s="22"/>
      <c r="X297" s="22">
        <f t="shared" si="15"/>
        <v>768.0889213114752</v>
      </c>
      <c r="Y297" s="22"/>
      <c r="Z297" s="22"/>
    </row>
    <row r="298" spans="1:26" ht="12.75">
      <c r="A298" s="2">
        <v>4</v>
      </c>
      <c r="B298" s="43" t="s">
        <v>20</v>
      </c>
      <c r="C298" s="43"/>
      <c r="D298" s="43"/>
      <c r="E298" s="43"/>
      <c r="F298" s="43"/>
      <c r="G298" s="43"/>
      <c r="H298" s="43"/>
      <c r="I298" s="52">
        <v>0.25</v>
      </c>
      <c r="J298" s="52"/>
      <c r="K298" s="23" t="s">
        <v>275</v>
      </c>
      <c r="L298" s="23"/>
      <c r="M298" s="32">
        <v>1.15</v>
      </c>
      <c r="N298" s="33"/>
      <c r="O298" s="34"/>
      <c r="P298" s="22">
        <v>19000</v>
      </c>
      <c r="Q298" s="22"/>
      <c r="R298" s="22"/>
      <c r="S298" s="23">
        <v>1</v>
      </c>
      <c r="T298" s="23"/>
      <c r="U298" s="22">
        <f t="shared" si="14"/>
        <v>909.8196721311475</v>
      </c>
      <c r="V298" s="22"/>
      <c r="W298" s="22"/>
      <c r="X298" s="22">
        <f t="shared" si="15"/>
        <v>1046.2926229508196</v>
      </c>
      <c r="Y298" s="22"/>
      <c r="Z298" s="22"/>
    </row>
    <row r="299" spans="1:26" ht="12.75">
      <c r="A299" s="2">
        <v>5</v>
      </c>
      <c r="B299" s="43" t="s">
        <v>21</v>
      </c>
      <c r="C299" s="43"/>
      <c r="D299" s="43"/>
      <c r="E299" s="43"/>
      <c r="F299" s="43"/>
      <c r="G299" s="43"/>
      <c r="H299" s="43"/>
      <c r="I299" s="52">
        <v>0.222</v>
      </c>
      <c r="J299" s="52"/>
      <c r="K299" s="23" t="s">
        <v>275</v>
      </c>
      <c r="L299" s="23"/>
      <c r="M299" s="32">
        <v>1</v>
      </c>
      <c r="N299" s="33"/>
      <c r="O299" s="34"/>
      <c r="P299" s="22">
        <v>380000</v>
      </c>
      <c r="Q299" s="22"/>
      <c r="R299" s="22"/>
      <c r="S299" s="23">
        <v>2</v>
      </c>
      <c r="T299" s="23"/>
      <c r="U299" s="22">
        <f t="shared" si="14"/>
        <v>28101.560655737703</v>
      </c>
      <c r="V299" s="22"/>
      <c r="W299" s="22"/>
      <c r="X299" s="22">
        <f t="shared" si="15"/>
        <v>32316.794754098355</v>
      </c>
      <c r="Y299" s="22"/>
      <c r="Z299" s="22"/>
    </row>
    <row r="300" spans="1:26" ht="12.75">
      <c r="A300" s="2">
        <v>6</v>
      </c>
      <c r="B300" s="43" t="s">
        <v>22</v>
      </c>
      <c r="C300" s="43"/>
      <c r="D300" s="43"/>
      <c r="E300" s="43"/>
      <c r="F300" s="43"/>
      <c r="G300" s="43"/>
      <c r="H300" s="43"/>
      <c r="I300" s="52">
        <v>0.222</v>
      </c>
      <c r="J300" s="52"/>
      <c r="K300" s="23" t="s">
        <v>275</v>
      </c>
      <c r="L300" s="23"/>
      <c r="M300" s="32">
        <v>1</v>
      </c>
      <c r="N300" s="33"/>
      <c r="O300" s="34"/>
      <c r="P300" s="22">
        <v>183777</v>
      </c>
      <c r="Q300" s="22"/>
      <c r="R300" s="22"/>
      <c r="S300" s="23">
        <v>3</v>
      </c>
      <c r="T300" s="23"/>
      <c r="U300" s="22">
        <f t="shared" si="14"/>
        <v>20385.87044459016</v>
      </c>
      <c r="V300" s="22"/>
      <c r="W300" s="22"/>
      <c r="X300" s="22">
        <f t="shared" si="15"/>
        <v>23443.751011278684</v>
      </c>
      <c r="Y300" s="22"/>
      <c r="Z300" s="22"/>
    </row>
    <row r="301" spans="1:26" ht="12.75">
      <c r="A301" s="2">
        <v>7</v>
      </c>
      <c r="B301" s="43" t="s">
        <v>23</v>
      </c>
      <c r="C301" s="43"/>
      <c r="D301" s="43"/>
      <c r="E301" s="43"/>
      <c r="F301" s="43"/>
      <c r="G301" s="43"/>
      <c r="H301" s="43"/>
      <c r="I301" s="52">
        <v>0.222</v>
      </c>
      <c r="J301" s="52"/>
      <c r="K301" s="23" t="s">
        <v>275</v>
      </c>
      <c r="L301" s="23"/>
      <c r="M301" s="32">
        <v>1.15</v>
      </c>
      <c r="N301" s="33"/>
      <c r="O301" s="34"/>
      <c r="P301" s="22">
        <v>1555187.2</v>
      </c>
      <c r="Q301" s="22"/>
      <c r="R301" s="22"/>
      <c r="S301" s="23">
        <v>2</v>
      </c>
      <c r="T301" s="23"/>
      <c r="U301" s="22">
        <f t="shared" si="14"/>
        <v>132259.64617526555</v>
      </c>
      <c r="V301" s="22"/>
      <c r="W301" s="22"/>
      <c r="X301" s="45">
        <f t="shared" si="15"/>
        <v>152098.59310155537</v>
      </c>
      <c r="Y301" s="45"/>
      <c r="Z301" s="45"/>
    </row>
    <row r="302" spans="1:26" ht="12.75">
      <c r="A302" s="2">
        <v>3</v>
      </c>
      <c r="B302" s="43" t="s">
        <v>24</v>
      </c>
      <c r="C302" s="43"/>
      <c r="D302" s="43"/>
      <c r="E302" s="43"/>
      <c r="F302" s="43"/>
      <c r="G302" s="43"/>
      <c r="H302" s="43"/>
      <c r="I302" s="52">
        <v>0.222</v>
      </c>
      <c r="J302" s="52"/>
      <c r="K302" s="23" t="s">
        <v>275</v>
      </c>
      <c r="L302" s="23"/>
      <c r="M302" s="32">
        <v>1</v>
      </c>
      <c r="N302" s="33"/>
      <c r="O302" s="34"/>
      <c r="P302" s="22">
        <v>294173.61</v>
      </c>
      <c r="Q302" s="22"/>
      <c r="R302" s="22"/>
      <c r="S302" s="23">
        <v>1</v>
      </c>
      <c r="T302" s="23"/>
      <c r="U302" s="22">
        <f t="shared" si="14"/>
        <v>10877.286243068853</v>
      </c>
      <c r="V302" s="22"/>
      <c r="W302" s="22"/>
      <c r="X302" s="22">
        <f t="shared" si="15"/>
        <v>12508.87917952918</v>
      </c>
      <c r="Y302" s="22"/>
      <c r="Z302" s="22"/>
    </row>
    <row r="303" spans="1:26" ht="12.75">
      <c r="A303" s="6"/>
      <c r="B303" s="46" t="s">
        <v>264</v>
      </c>
      <c r="C303" s="46"/>
      <c r="D303" s="46"/>
      <c r="E303" s="46"/>
      <c r="F303" s="46"/>
      <c r="G303" s="46"/>
      <c r="H303" s="46"/>
      <c r="I303" s="47"/>
      <c r="J303" s="47"/>
      <c r="K303" s="47"/>
      <c r="L303" s="47"/>
      <c r="M303" s="87"/>
      <c r="N303" s="49"/>
      <c r="O303" s="50"/>
      <c r="P303" s="87">
        <f>P289*S289+P290*S290+P291*S291+P292*S292+P293*S293+P294*S294+P295*S295+P296*S296+P297*S297+P298*S298+P299*S299+P300*S300+P301*S301+P302*S302</f>
        <v>6478479.850000001</v>
      </c>
      <c r="Q303" s="88"/>
      <c r="R303" s="88"/>
      <c r="S303" s="88"/>
      <c r="T303" s="89"/>
      <c r="U303" s="51">
        <f>SUM(U289:W302)</f>
        <v>255083.91184175733</v>
      </c>
      <c r="V303" s="51"/>
      <c r="W303" s="51"/>
      <c r="X303" s="86">
        <f>SUM(X289:Z302)</f>
        <v>293346.49861802097</v>
      </c>
      <c r="Y303" s="86"/>
      <c r="Z303" s="86"/>
    </row>
    <row r="305" spans="1:26" ht="12.75">
      <c r="A305" s="90" t="s">
        <v>224</v>
      </c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12.75">
      <c r="A306" s="90" t="s">
        <v>199</v>
      </c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12.75">
      <c r="A307" s="90" t="s">
        <v>200</v>
      </c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15" ht="12.75">
      <c r="A308" s="91" t="s">
        <v>201</v>
      </c>
      <c r="B308" s="92"/>
      <c r="C308" s="92"/>
      <c r="D308" s="92"/>
      <c r="E308" s="92"/>
      <c r="F308" s="92"/>
      <c r="G308" s="92"/>
      <c r="H308" s="92"/>
      <c r="I308" s="92"/>
      <c r="J308" s="92"/>
      <c r="K308" s="93"/>
      <c r="L308" s="94">
        <f>P303*$S$12</f>
        <v>7450251.8275</v>
      </c>
      <c r="M308" s="95"/>
      <c r="N308" s="95"/>
      <c r="O308" s="95"/>
    </row>
    <row r="309" spans="1:15" ht="13.5" customHeight="1">
      <c r="A309" s="96" t="s">
        <v>202</v>
      </c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5">
        <f>N281*$S$11</f>
        <v>2502734.9374999995</v>
      </c>
      <c r="M309" s="95"/>
      <c r="N309" s="95"/>
      <c r="O309" s="95"/>
    </row>
    <row r="310" spans="1:26" ht="25.5" customHeight="1">
      <c r="A310" s="97" t="s">
        <v>203</v>
      </c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8">
        <v>0.02</v>
      </c>
      <c r="M310" s="98"/>
      <c r="N310" s="98"/>
      <c r="O310" s="98"/>
      <c r="P310" s="7"/>
      <c r="Q310" s="7"/>
      <c r="R310" s="7"/>
      <c r="S310" s="7"/>
      <c r="T310" s="7"/>
      <c r="U310" s="8"/>
      <c r="V310" s="8"/>
      <c r="W310" s="8"/>
      <c r="X310" s="8"/>
      <c r="Y310" s="8"/>
      <c r="Z310" s="8"/>
    </row>
    <row r="311" spans="1:26" ht="29.25" customHeight="1">
      <c r="A311" s="99" t="s">
        <v>204</v>
      </c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55">
        <f>(L308+L309)*L310</f>
        <v>199059.73529999997</v>
      </c>
      <c r="M311" s="55"/>
      <c r="N311" s="55"/>
      <c r="O311" s="55"/>
      <c r="P311" s="7"/>
      <c r="Q311" s="7"/>
      <c r="R311" s="7"/>
      <c r="S311" s="7"/>
      <c r="T311" s="7"/>
      <c r="U311" s="8"/>
      <c r="V311" s="8"/>
      <c r="W311" s="8"/>
      <c r="X311" s="8"/>
      <c r="Y311" s="8"/>
      <c r="Z311" s="8"/>
    </row>
    <row r="312" spans="1:26" ht="32.25" customHeight="1">
      <c r="A312" s="97" t="s">
        <v>205</v>
      </c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8">
        <v>0.06</v>
      </c>
      <c r="M312" s="98"/>
      <c r="N312" s="98"/>
      <c r="O312" s="98"/>
      <c r="P312" s="7"/>
      <c r="Q312" s="7"/>
      <c r="R312" s="7"/>
      <c r="S312" s="7"/>
      <c r="T312" s="7"/>
      <c r="U312" s="8"/>
      <c r="V312" s="8"/>
      <c r="W312" s="8"/>
      <c r="X312" s="8"/>
      <c r="Y312" s="8"/>
      <c r="Z312" s="8"/>
    </row>
    <row r="313" spans="1:26" ht="29.25" customHeight="1">
      <c r="A313" s="99" t="s">
        <v>206</v>
      </c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100">
        <f>L308*L312</f>
        <v>447015.10964999994</v>
      </c>
      <c r="M313" s="100"/>
      <c r="N313" s="100"/>
      <c r="O313" s="100"/>
      <c r="P313" s="7"/>
      <c r="Q313" s="7"/>
      <c r="R313" s="7"/>
      <c r="S313" s="7"/>
      <c r="T313" s="7"/>
      <c r="U313" s="8"/>
      <c r="V313" s="8"/>
      <c r="W313" s="8"/>
      <c r="X313" s="8"/>
      <c r="Y313" s="8"/>
      <c r="Z313" s="8"/>
    </row>
    <row r="314" ht="39" customHeight="1"/>
    <row r="315" spans="1:36" ht="12.75">
      <c r="A315" s="24" t="s">
        <v>224</v>
      </c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</row>
    <row r="316" spans="1:36" ht="12.75">
      <c r="A316" s="24" t="s">
        <v>25</v>
      </c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</row>
    <row r="317" spans="1:36" ht="12.75">
      <c r="A317" s="24" t="s">
        <v>26</v>
      </c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</row>
    <row r="318" spans="1:36" ht="12.75">
      <c r="A318" s="101" t="s">
        <v>27</v>
      </c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>
        <v>19.301</v>
      </c>
      <c r="R318" s="102"/>
      <c r="S318" s="12" t="s">
        <v>29</v>
      </c>
      <c r="T318" s="12"/>
      <c r="U318" s="12"/>
      <c r="V318" s="12"/>
      <c r="W318" s="12"/>
      <c r="X318" s="12"/>
      <c r="Y318" s="12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</row>
    <row r="321" spans="1:26" ht="12.75">
      <c r="A321" s="23" t="s">
        <v>253</v>
      </c>
      <c r="B321" s="23" t="s">
        <v>216</v>
      </c>
      <c r="C321" s="23"/>
      <c r="D321" s="23"/>
      <c r="E321" s="23"/>
      <c r="F321" s="32" t="s">
        <v>223</v>
      </c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4"/>
      <c r="X321" s="35" t="s">
        <v>264</v>
      </c>
      <c r="Y321" s="36"/>
      <c r="Z321" s="37"/>
    </row>
    <row r="322" spans="1:26" ht="103.5" customHeight="1">
      <c r="A322" s="23"/>
      <c r="B322" s="23"/>
      <c r="C322" s="23"/>
      <c r="D322" s="23"/>
      <c r="E322" s="23"/>
      <c r="F322" s="30" t="s">
        <v>217</v>
      </c>
      <c r="G322" s="30"/>
      <c r="H322" s="30" t="s">
        <v>218</v>
      </c>
      <c r="I322" s="30"/>
      <c r="J322" s="41" t="s">
        <v>219</v>
      </c>
      <c r="K322" s="42"/>
      <c r="L322" s="41" t="s">
        <v>323</v>
      </c>
      <c r="M322" s="42"/>
      <c r="N322" s="30" t="s">
        <v>182</v>
      </c>
      <c r="O322" s="30"/>
      <c r="P322" s="30" t="s">
        <v>324</v>
      </c>
      <c r="Q322" s="30"/>
      <c r="R322" s="30" t="s">
        <v>220</v>
      </c>
      <c r="S322" s="30"/>
      <c r="T322" s="30" t="s">
        <v>221</v>
      </c>
      <c r="U322" s="30"/>
      <c r="V322" s="30" t="s">
        <v>222</v>
      </c>
      <c r="W322" s="30"/>
      <c r="X322" s="38"/>
      <c r="Y322" s="39"/>
      <c r="Z322" s="40"/>
    </row>
    <row r="323" spans="1:26" ht="12.75">
      <c r="A323" s="4">
        <v>1</v>
      </c>
      <c r="B323" s="27">
        <v>2</v>
      </c>
      <c r="C323" s="31"/>
      <c r="D323" s="31"/>
      <c r="E323" s="31"/>
      <c r="F323" s="27">
        <v>3</v>
      </c>
      <c r="G323" s="28"/>
      <c r="H323" s="27">
        <v>4</v>
      </c>
      <c r="I323" s="28"/>
      <c r="J323" s="27">
        <v>5</v>
      </c>
      <c r="K323" s="28"/>
      <c r="L323" s="27">
        <v>6</v>
      </c>
      <c r="M323" s="28"/>
      <c r="N323" s="27">
        <v>7</v>
      </c>
      <c r="O323" s="28"/>
      <c r="P323" s="27">
        <v>8</v>
      </c>
      <c r="Q323" s="28"/>
      <c r="R323" s="27">
        <v>9</v>
      </c>
      <c r="S323" s="28"/>
      <c r="T323" s="27">
        <v>10</v>
      </c>
      <c r="U323" s="28"/>
      <c r="V323" s="29">
        <v>11</v>
      </c>
      <c r="W323" s="29"/>
      <c r="X323" s="29">
        <v>12</v>
      </c>
      <c r="Y323" s="29"/>
      <c r="Z323" s="29"/>
    </row>
    <row r="324" spans="1:26" ht="76.5" customHeight="1">
      <c r="A324" s="2">
        <v>1</v>
      </c>
      <c r="B324" s="11" t="s">
        <v>28</v>
      </c>
      <c r="C324" s="25"/>
      <c r="D324" s="25"/>
      <c r="E324" s="26"/>
      <c r="F324" s="20">
        <f>U46/Q318</f>
        <v>297.5898129026281</v>
      </c>
      <c r="G324" s="21"/>
      <c r="H324" s="20">
        <f>U69+U180/25.4/Q318</f>
        <v>3432.952736682486</v>
      </c>
      <c r="I324" s="21"/>
      <c r="J324" s="13">
        <f>U281/305/Q318</f>
        <v>231.6908480066861</v>
      </c>
      <c r="K324" s="14"/>
      <c r="L324" s="13">
        <f>X303/25.4/Q318</f>
        <v>598.3666519217131</v>
      </c>
      <c r="M324" s="14"/>
      <c r="N324" s="13">
        <f>(L311+L313)/305/Q318</f>
        <v>109.74965961162295</v>
      </c>
      <c r="O324" s="14"/>
      <c r="P324" s="13">
        <f>601.62</f>
        <v>601.62</v>
      </c>
      <c r="Q324" s="14"/>
      <c r="R324" s="20">
        <f>F324+H324+J324+L324+N324+P324</f>
        <v>5271.9697091251355</v>
      </c>
      <c r="S324" s="21"/>
      <c r="T324" s="20">
        <f>R324*S13</f>
        <v>1317.9924272812839</v>
      </c>
      <c r="U324" s="21"/>
      <c r="V324" s="22">
        <f>(R324+T324)*S14</f>
        <v>922.5946990968988</v>
      </c>
      <c r="W324" s="22"/>
      <c r="X324" s="22">
        <f>R324+T324+V324</f>
        <v>7512.556835503318</v>
      </c>
      <c r="Y324" s="23"/>
      <c r="Z324" s="23"/>
    </row>
  </sheetData>
  <mergeCells count="1726">
    <mergeCell ref="A318:P318"/>
    <mergeCell ref="Q318:R318"/>
    <mergeCell ref="A313:K313"/>
    <mergeCell ref="L313:O313"/>
    <mergeCell ref="A311:K311"/>
    <mergeCell ref="L311:O311"/>
    <mergeCell ref="A312:K312"/>
    <mergeCell ref="L312:O312"/>
    <mergeCell ref="A309:K309"/>
    <mergeCell ref="L309:O309"/>
    <mergeCell ref="A310:K310"/>
    <mergeCell ref="L310:O310"/>
    <mergeCell ref="A305:Z305"/>
    <mergeCell ref="A306:Z306"/>
    <mergeCell ref="A307:Z307"/>
    <mergeCell ref="A308:K308"/>
    <mergeCell ref="L308:O308"/>
    <mergeCell ref="P301:R301"/>
    <mergeCell ref="S301:T301"/>
    <mergeCell ref="U301:W301"/>
    <mergeCell ref="X301:Z301"/>
    <mergeCell ref="B301:H301"/>
    <mergeCell ref="I301:J301"/>
    <mergeCell ref="K301:L301"/>
    <mergeCell ref="M301:O301"/>
    <mergeCell ref="P300:R300"/>
    <mergeCell ref="S300:T300"/>
    <mergeCell ref="U300:W300"/>
    <mergeCell ref="X300:Z300"/>
    <mergeCell ref="B300:H300"/>
    <mergeCell ref="I300:J300"/>
    <mergeCell ref="K300:L300"/>
    <mergeCell ref="M300:O300"/>
    <mergeCell ref="P299:R299"/>
    <mergeCell ref="S299:T299"/>
    <mergeCell ref="U299:W299"/>
    <mergeCell ref="X299:Z299"/>
    <mergeCell ref="B299:H299"/>
    <mergeCell ref="I299:J299"/>
    <mergeCell ref="K299:L299"/>
    <mergeCell ref="M299:O299"/>
    <mergeCell ref="P298:R298"/>
    <mergeCell ref="S298:T298"/>
    <mergeCell ref="U298:W298"/>
    <mergeCell ref="X298:Z298"/>
    <mergeCell ref="B298:H298"/>
    <mergeCell ref="I298:J298"/>
    <mergeCell ref="K298:L298"/>
    <mergeCell ref="M298:O298"/>
    <mergeCell ref="P297:R297"/>
    <mergeCell ref="S297:T297"/>
    <mergeCell ref="U297:W297"/>
    <mergeCell ref="X297:Z297"/>
    <mergeCell ref="B297:H297"/>
    <mergeCell ref="I297:J297"/>
    <mergeCell ref="K297:L297"/>
    <mergeCell ref="M297:O297"/>
    <mergeCell ref="P295:R295"/>
    <mergeCell ref="S295:T295"/>
    <mergeCell ref="U295:W295"/>
    <mergeCell ref="X295:Z295"/>
    <mergeCell ref="B295:H295"/>
    <mergeCell ref="I295:J295"/>
    <mergeCell ref="K295:L295"/>
    <mergeCell ref="M295:O295"/>
    <mergeCell ref="P294:R294"/>
    <mergeCell ref="S294:T294"/>
    <mergeCell ref="U294:W294"/>
    <mergeCell ref="X294:Z294"/>
    <mergeCell ref="B294:H294"/>
    <mergeCell ref="I294:J294"/>
    <mergeCell ref="K294:L294"/>
    <mergeCell ref="M294:O294"/>
    <mergeCell ref="P293:R293"/>
    <mergeCell ref="S293:T293"/>
    <mergeCell ref="U293:W293"/>
    <mergeCell ref="X293:Z293"/>
    <mergeCell ref="B293:H293"/>
    <mergeCell ref="I293:J293"/>
    <mergeCell ref="K293:L293"/>
    <mergeCell ref="M293:O293"/>
    <mergeCell ref="P292:R292"/>
    <mergeCell ref="S292:T292"/>
    <mergeCell ref="U292:W292"/>
    <mergeCell ref="X292:Z292"/>
    <mergeCell ref="B292:H292"/>
    <mergeCell ref="I292:J292"/>
    <mergeCell ref="K292:L292"/>
    <mergeCell ref="M292:O292"/>
    <mergeCell ref="P291:R291"/>
    <mergeCell ref="S291:T291"/>
    <mergeCell ref="U291:W291"/>
    <mergeCell ref="X291:Z291"/>
    <mergeCell ref="B291:H291"/>
    <mergeCell ref="I291:J291"/>
    <mergeCell ref="K291:L291"/>
    <mergeCell ref="M291:O291"/>
    <mergeCell ref="P290:R290"/>
    <mergeCell ref="S290:T290"/>
    <mergeCell ref="U290:W290"/>
    <mergeCell ref="X290:Z290"/>
    <mergeCell ref="B290:H290"/>
    <mergeCell ref="I290:J290"/>
    <mergeCell ref="K290:L290"/>
    <mergeCell ref="M290:O290"/>
    <mergeCell ref="U303:W303"/>
    <mergeCell ref="X303:Z303"/>
    <mergeCell ref="P303:T303"/>
    <mergeCell ref="B303:H303"/>
    <mergeCell ref="I303:J303"/>
    <mergeCell ref="K303:L303"/>
    <mergeCell ref="M303:O303"/>
    <mergeCell ref="P302:R302"/>
    <mergeCell ref="S302:T302"/>
    <mergeCell ref="U302:W302"/>
    <mergeCell ref="X302:Z302"/>
    <mergeCell ref="B302:H302"/>
    <mergeCell ref="I302:J302"/>
    <mergeCell ref="K302:L302"/>
    <mergeCell ref="M302:O302"/>
    <mergeCell ref="P296:R296"/>
    <mergeCell ref="S296:T296"/>
    <mergeCell ref="U296:W296"/>
    <mergeCell ref="X296:Z296"/>
    <mergeCell ref="B296:H296"/>
    <mergeCell ref="I296:J296"/>
    <mergeCell ref="K296:L296"/>
    <mergeCell ref="M296:O296"/>
    <mergeCell ref="P289:R289"/>
    <mergeCell ref="S289:T289"/>
    <mergeCell ref="U289:W289"/>
    <mergeCell ref="X289:Z289"/>
    <mergeCell ref="B289:H289"/>
    <mergeCell ref="I289:J289"/>
    <mergeCell ref="K289:L289"/>
    <mergeCell ref="M289:O289"/>
    <mergeCell ref="X287:Z287"/>
    <mergeCell ref="B288:H288"/>
    <mergeCell ref="I288:J288"/>
    <mergeCell ref="K288:L288"/>
    <mergeCell ref="M288:O288"/>
    <mergeCell ref="P288:R288"/>
    <mergeCell ref="S288:T288"/>
    <mergeCell ref="U288:W288"/>
    <mergeCell ref="X288:Z288"/>
    <mergeCell ref="A285:Z285"/>
    <mergeCell ref="A286:A287"/>
    <mergeCell ref="B286:H287"/>
    <mergeCell ref="I286:J287"/>
    <mergeCell ref="K286:L287"/>
    <mergeCell ref="M286:O287"/>
    <mergeCell ref="P286:R287"/>
    <mergeCell ref="S286:T287"/>
    <mergeCell ref="U286:Z286"/>
    <mergeCell ref="U287:W287"/>
    <mergeCell ref="A282:Z282"/>
    <mergeCell ref="A283:Z283"/>
    <mergeCell ref="A284:Z284"/>
    <mergeCell ref="A1:W1"/>
    <mergeCell ref="A2:W2"/>
    <mergeCell ref="A3:W3"/>
    <mergeCell ref="A5:R5"/>
    <mergeCell ref="S5:W5"/>
    <mergeCell ref="A6:R6"/>
    <mergeCell ref="S6:W6"/>
    <mergeCell ref="A7:R7"/>
    <mergeCell ref="S7:W7"/>
    <mergeCell ref="A8:R8"/>
    <mergeCell ref="S8:W8"/>
    <mergeCell ref="A9:R9"/>
    <mergeCell ref="S9:W9"/>
    <mergeCell ref="A10:R10"/>
    <mergeCell ref="S10:W10"/>
    <mergeCell ref="A11:R11"/>
    <mergeCell ref="S11:W11"/>
    <mergeCell ref="A12:R12"/>
    <mergeCell ref="S12:W12"/>
    <mergeCell ref="A13:R13"/>
    <mergeCell ref="S13:W13"/>
    <mergeCell ref="A14:R14"/>
    <mergeCell ref="S14:W14"/>
    <mergeCell ref="U21:W22"/>
    <mergeCell ref="A15:R15"/>
    <mergeCell ref="S15:W15"/>
    <mergeCell ref="A16:W16"/>
    <mergeCell ref="A17:W17"/>
    <mergeCell ref="O23:Q23"/>
    <mergeCell ref="R23:T23"/>
    <mergeCell ref="A18:W18"/>
    <mergeCell ref="A19:W19"/>
    <mergeCell ref="A20:A22"/>
    <mergeCell ref="B20:J22"/>
    <mergeCell ref="K20:N22"/>
    <mergeCell ref="O20:Q22"/>
    <mergeCell ref="R20:W20"/>
    <mergeCell ref="R21:T22"/>
    <mergeCell ref="B28:J28"/>
    <mergeCell ref="K28:N28"/>
    <mergeCell ref="B23:J23"/>
    <mergeCell ref="K23:N23"/>
    <mergeCell ref="R26:T26"/>
    <mergeCell ref="U26:W26"/>
    <mergeCell ref="U23:W23"/>
    <mergeCell ref="A24:A41"/>
    <mergeCell ref="B24:J24"/>
    <mergeCell ref="K24:N24"/>
    <mergeCell ref="O24:Q24"/>
    <mergeCell ref="B26:J26"/>
    <mergeCell ref="K26:N26"/>
    <mergeCell ref="O26:Q26"/>
    <mergeCell ref="R24:T24"/>
    <mergeCell ref="U24:W24"/>
    <mergeCell ref="B25:J25"/>
    <mergeCell ref="K25:N25"/>
    <mergeCell ref="O25:Q25"/>
    <mergeCell ref="R25:T25"/>
    <mergeCell ref="U25:W25"/>
    <mergeCell ref="U27:W27"/>
    <mergeCell ref="B29:J29"/>
    <mergeCell ref="K29:N29"/>
    <mergeCell ref="O29:Q29"/>
    <mergeCell ref="R29:T29"/>
    <mergeCell ref="B27:J27"/>
    <mergeCell ref="K27:N27"/>
    <mergeCell ref="O27:Q27"/>
    <mergeCell ref="R27:T27"/>
    <mergeCell ref="O28:Q28"/>
    <mergeCell ref="R30:T30"/>
    <mergeCell ref="R28:T28"/>
    <mergeCell ref="U28:W28"/>
    <mergeCell ref="U29:W29"/>
    <mergeCell ref="R32:T32"/>
    <mergeCell ref="U30:W30"/>
    <mergeCell ref="B31:J31"/>
    <mergeCell ref="K31:N31"/>
    <mergeCell ref="O31:Q31"/>
    <mergeCell ref="R31:T31"/>
    <mergeCell ref="U31:W31"/>
    <mergeCell ref="B30:J30"/>
    <mergeCell ref="K30:N30"/>
    <mergeCell ref="O30:Q30"/>
    <mergeCell ref="R40:T40"/>
    <mergeCell ref="U32:W32"/>
    <mergeCell ref="B33:J33"/>
    <mergeCell ref="K33:N33"/>
    <mergeCell ref="O33:Q33"/>
    <mergeCell ref="R33:T33"/>
    <mergeCell ref="U33:W33"/>
    <mergeCell ref="B32:J32"/>
    <mergeCell ref="K32:N32"/>
    <mergeCell ref="O32:Q32"/>
    <mergeCell ref="R42:T42"/>
    <mergeCell ref="U40:W40"/>
    <mergeCell ref="B41:J41"/>
    <mergeCell ref="K41:N41"/>
    <mergeCell ref="O41:Q41"/>
    <mergeCell ref="R41:T41"/>
    <mergeCell ref="U41:W41"/>
    <mergeCell ref="B40:J40"/>
    <mergeCell ref="K40:N40"/>
    <mergeCell ref="O40:Q40"/>
    <mergeCell ref="R44:T44"/>
    <mergeCell ref="U42:W42"/>
    <mergeCell ref="B43:J43"/>
    <mergeCell ref="K43:N43"/>
    <mergeCell ref="O43:Q43"/>
    <mergeCell ref="R43:T43"/>
    <mergeCell ref="U43:W43"/>
    <mergeCell ref="B42:J42"/>
    <mergeCell ref="K42:N42"/>
    <mergeCell ref="O42:Q42"/>
    <mergeCell ref="R46:T46"/>
    <mergeCell ref="U44:W44"/>
    <mergeCell ref="B45:J45"/>
    <mergeCell ref="K45:N45"/>
    <mergeCell ref="O45:Q45"/>
    <mergeCell ref="R45:T45"/>
    <mergeCell ref="U45:W45"/>
    <mergeCell ref="B44:J44"/>
    <mergeCell ref="K44:N44"/>
    <mergeCell ref="O44:Q44"/>
    <mergeCell ref="U34:W34"/>
    <mergeCell ref="B35:J35"/>
    <mergeCell ref="K35:N35"/>
    <mergeCell ref="O35:Q35"/>
    <mergeCell ref="R35:T35"/>
    <mergeCell ref="B34:J34"/>
    <mergeCell ref="K34:N34"/>
    <mergeCell ref="O34:Q34"/>
    <mergeCell ref="R34:T34"/>
    <mergeCell ref="U35:W35"/>
    <mergeCell ref="B36:J36"/>
    <mergeCell ref="K36:N36"/>
    <mergeCell ref="O36:Q36"/>
    <mergeCell ref="R36:T36"/>
    <mergeCell ref="U36:W36"/>
    <mergeCell ref="U37:W37"/>
    <mergeCell ref="B38:J38"/>
    <mergeCell ref="K38:N38"/>
    <mergeCell ref="O38:Q38"/>
    <mergeCell ref="R38:T38"/>
    <mergeCell ref="U38:W38"/>
    <mergeCell ref="B37:J37"/>
    <mergeCell ref="K37:N37"/>
    <mergeCell ref="O37:Q37"/>
    <mergeCell ref="R37:T37"/>
    <mergeCell ref="U39:W39"/>
    <mergeCell ref="A57:W57"/>
    <mergeCell ref="A58:W58"/>
    <mergeCell ref="B39:J39"/>
    <mergeCell ref="K39:N39"/>
    <mergeCell ref="O39:Q39"/>
    <mergeCell ref="R39:T39"/>
    <mergeCell ref="U46:W46"/>
    <mergeCell ref="B46:J46"/>
    <mergeCell ref="K46:N46"/>
    <mergeCell ref="A59:W59"/>
    <mergeCell ref="A61:A62"/>
    <mergeCell ref="B61:J62"/>
    <mergeCell ref="K61:L62"/>
    <mergeCell ref="M61:N62"/>
    <mergeCell ref="O61:Q62"/>
    <mergeCell ref="R61:W61"/>
    <mergeCell ref="R62:T62"/>
    <mergeCell ref="O46:Q46"/>
    <mergeCell ref="U62:W62"/>
    <mergeCell ref="B63:J63"/>
    <mergeCell ref="K63:L63"/>
    <mergeCell ref="M63:N63"/>
    <mergeCell ref="O63:Q63"/>
    <mergeCell ref="R63:T63"/>
    <mergeCell ref="U63:W63"/>
    <mergeCell ref="R66:T66"/>
    <mergeCell ref="U66:W66"/>
    <mergeCell ref="B65:J65"/>
    <mergeCell ref="K65:L65"/>
    <mergeCell ref="M65:N65"/>
    <mergeCell ref="O65:Q65"/>
    <mergeCell ref="R65:T65"/>
    <mergeCell ref="U65:W65"/>
    <mergeCell ref="R67:T67"/>
    <mergeCell ref="U67:W67"/>
    <mergeCell ref="B66:J66"/>
    <mergeCell ref="K66:L66"/>
    <mergeCell ref="B67:J67"/>
    <mergeCell ref="K67:L67"/>
    <mergeCell ref="M67:N67"/>
    <mergeCell ref="O67:Q67"/>
    <mergeCell ref="M66:N66"/>
    <mergeCell ref="O66:Q66"/>
    <mergeCell ref="B68:J68"/>
    <mergeCell ref="K68:L68"/>
    <mergeCell ref="M68:N68"/>
    <mergeCell ref="O68:Q68"/>
    <mergeCell ref="R68:T68"/>
    <mergeCell ref="U68:W68"/>
    <mergeCell ref="B71:J71"/>
    <mergeCell ref="K71:L71"/>
    <mergeCell ref="M71:N71"/>
    <mergeCell ref="O71:Q71"/>
    <mergeCell ref="R71:T71"/>
    <mergeCell ref="U71:W71"/>
    <mergeCell ref="A70:W70"/>
    <mergeCell ref="B69:J69"/>
    <mergeCell ref="B72:J72"/>
    <mergeCell ref="K72:L72"/>
    <mergeCell ref="M72:N72"/>
    <mergeCell ref="O72:Q72"/>
    <mergeCell ref="R74:T74"/>
    <mergeCell ref="U74:W74"/>
    <mergeCell ref="B73:J73"/>
    <mergeCell ref="K73:L73"/>
    <mergeCell ref="M73:N73"/>
    <mergeCell ref="O73:Q73"/>
    <mergeCell ref="R72:T72"/>
    <mergeCell ref="U72:W72"/>
    <mergeCell ref="R73:T73"/>
    <mergeCell ref="U73:W73"/>
    <mergeCell ref="R75:T75"/>
    <mergeCell ref="U75:W75"/>
    <mergeCell ref="B74:J74"/>
    <mergeCell ref="K74:L74"/>
    <mergeCell ref="B75:J75"/>
    <mergeCell ref="K75:L75"/>
    <mergeCell ref="M75:N75"/>
    <mergeCell ref="O75:Q75"/>
    <mergeCell ref="M74:N74"/>
    <mergeCell ref="O74:Q74"/>
    <mergeCell ref="B76:J76"/>
    <mergeCell ref="K76:L76"/>
    <mergeCell ref="M76:N76"/>
    <mergeCell ref="O76:Q76"/>
    <mergeCell ref="R78:T78"/>
    <mergeCell ref="U78:W78"/>
    <mergeCell ref="B77:J77"/>
    <mergeCell ref="K77:L77"/>
    <mergeCell ref="M77:N77"/>
    <mergeCell ref="O77:Q77"/>
    <mergeCell ref="R76:T76"/>
    <mergeCell ref="U76:W76"/>
    <mergeCell ref="R77:T77"/>
    <mergeCell ref="U77:W77"/>
    <mergeCell ref="R79:T79"/>
    <mergeCell ref="U79:W79"/>
    <mergeCell ref="B78:J78"/>
    <mergeCell ref="K78:L78"/>
    <mergeCell ref="B79:J79"/>
    <mergeCell ref="K79:L79"/>
    <mergeCell ref="M79:N79"/>
    <mergeCell ref="O79:Q79"/>
    <mergeCell ref="M78:N78"/>
    <mergeCell ref="O78:Q78"/>
    <mergeCell ref="B80:J80"/>
    <mergeCell ref="K80:L80"/>
    <mergeCell ref="M80:N80"/>
    <mergeCell ref="O80:Q80"/>
    <mergeCell ref="R82:T82"/>
    <mergeCell ref="U82:W82"/>
    <mergeCell ref="B81:J81"/>
    <mergeCell ref="K81:L81"/>
    <mergeCell ref="M81:N81"/>
    <mergeCell ref="O81:Q81"/>
    <mergeCell ref="R80:T80"/>
    <mergeCell ref="U80:W80"/>
    <mergeCell ref="R81:T81"/>
    <mergeCell ref="U81:W81"/>
    <mergeCell ref="R83:T83"/>
    <mergeCell ref="U83:W83"/>
    <mergeCell ref="B82:J82"/>
    <mergeCell ref="K82:L82"/>
    <mergeCell ref="B83:J83"/>
    <mergeCell ref="K83:L83"/>
    <mergeCell ref="M83:N83"/>
    <mergeCell ref="O83:Q83"/>
    <mergeCell ref="M82:N82"/>
    <mergeCell ref="O82:Q82"/>
    <mergeCell ref="B84:J84"/>
    <mergeCell ref="K84:L84"/>
    <mergeCell ref="M84:N84"/>
    <mergeCell ref="O84:Q84"/>
    <mergeCell ref="R86:T86"/>
    <mergeCell ref="U86:W86"/>
    <mergeCell ref="B85:J85"/>
    <mergeCell ref="K85:L85"/>
    <mergeCell ref="M85:N85"/>
    <mergeCell ref="O85:Q85"/>
    <mergeCell ref="R84:T84"/>
    <mergeCell ref="U84:W84"/>
    <mergeCell ref="R85:T85"/>
    <mergeCell ref="U85:W85"/>
    <mergeCell ref="R87:T87"/>
    <mergeCell ref="U87:W87"/>
    <mergeCell ref="B86:J86"/>
    <mergeCell ref="K86:L86"/>
    <mergeCell ref="B87:J87"/>
    <mergeCell ref="K87:L87"/>
    <mergeCell ref="M87:N87"/>
    <mergeCell ref="O87:Q87"/>
    <mergeCell ref="M86:N86"/>
    <mergeCell ref="O86:Q86"/>
    <mergeCell ref="B88:J88"/>
    <mergeCell ref="K88:L88"/>
    <mergeCell ref="M88:N88"/>
    <mergeCell ref="O88:Q88"/>
    <mergeCell ref="R90:T90"/>
    <mergeCell ref="U90:W90"/>
    <mergeCell ref="B89:J89"/>
    <mergeCell ref="K89:L89"/>
    <mergeCell ref="M89:N89"/>
    <mergeCell ref="O89:Q89"/>
    <mergeCell ref="R88:T88"/>
    <mergeCell ref="U88:W88"/>
    <mergeCell ref="R89:T89"/>
    <mergeCell ref="U89:W89"/>
    <mergeCell ref="R91:T91"/>
    <mergeCell ref="U91:W91"/>
    <mergeCell ref="B90:J90"/>
    <mergeCell ref="K90:L90"/>
    <mergeCell ref="B91:J91"/>
    <mergeCell ref="K91:L91"/>
    <mergeCell ref="M91:N91"/>
    <mergeCell ref="O91:Q91"/>
    <mergeCell ref="M90:N90"/>
    <mergeCell ref="O90:Q90"/>
    <mergeCell ref="B92:J92"/>
    <mergeCell ref="K92:L92"/>
    <mergeCell ref="M92:N92"/>
    <mergeCell ref="O92:Q92"/>
    <mergeCell ref="R94:T94"/>
    <mergeCell ref="U94:W94"/>
    <mergeCell ref="B93:J93"/>
    <mergeCell ref="K93:L93"/>
    <mergeCell ref="M93:N93"/>
    <mergeCell ref="O93:Q93"/>
    <mergeCell ref="R92:T92"/>
    <mergeCell ref="U92:W92"/>
    <mergeCell ref="R93:T93"/>
    <mergeCell ref="U93:W93"/>
    <mergeCell ref="R95:T95"/>
    <mergeCell ref="U95:W95"/>
    <mergeCell ref="B94:J94"/>
    <mergeCell ref="K94:L94"/>
    <mergeCell ref="B95:J95"/>
    <mergeCell ref="K95:L95"/>
    <mergeCell ref="M95:N95"/>
    <mergeCell ref="O95:Q95"/>
    <mergeCell ref="M94:N94"/>
    <mergeCell ref="O94:Q94"/>
    <mergeCell ref="B96:J96"/>
    <mergeCell ref="K96:L96"/>
    <mergeCell ref="M96:N96"/>
    <mergeCell ref="O96:Q96"/>
    <mergeCell ref="R98:T98"/>
    <mergeCell ref="U98:W98"/>
    <mergeCell ref="B97:J97"/>
    <mergeCell ref="K97:L97"/>
    <mergeCell ref="M97:N97"/>
    <mergeCell ref="O97:Q97"/>
    <mergeCell ref="R96:T96"/>
    <mergeCell ref="U96:W96"/>
    <mergeCell ref="R97:T97"/>
    <mergeCell ref="U97:W97"/>
    <mergeCell ref="R99:T99"/>
    <mergeCell ref="U99:W99"/>
    <mergeCell ref="B98:J98"/>
    <mergeCell ref="K98:L98"/>
    <mergeCell ref="B99:J99"/>
    <mergeCell ref="K99:L99"/>
    <mergeCell ref="M99:N99"/>
    <mergeCell ref="O99:Q99"/>
    <mergeCell ref="M98:N98"/>
    <mergeCell ref="O98:Q98"/>
    <mergeCell ref="B100:J100"/>
    <mergeCell ref="K100:L100"/>
    <mergeCell ref="M100:N100"/>
    <mergeCell ref="O100:Q100"/>
    <mergeCell ref="R102:T102"/>
    <mergeCell ref="U102:W102"/>
    <mergeCell ref="B101:J101"/>
    <mergeCell ref="K101:L101"/>
    <mergeCell ref="M101:N101"/>
    <mergeCell ref="O101:Q101"/>
    <mergeCell ref="R100:T100"/>
    <mergeCell ref="U100:W100"/>
    <mergeCell ref="R101:T101"/>
    <mergeCell ref="U101:W101"/>
    <mergeCell ref="R103:T103"/>
    <mergeCell ref="U103:W103"/>
    <mergeCell ref="B102:J102"/>
    <mergeCell ref="K102:L102"/>
    <mergeCell ref="B103:J103"/>
    <mergeCell ref="K103:L103"/>
    <mergeCell ref="M103:N103"/>
    <mergeCell ref="O103:Q103"/>
    <mergeCell ref="M102:N102"/>
    <mergeCell ref="O102:Q102"/>
    <mergeCell ref="B104:J104"/>
    <mergeCell ref="K104:L104"/>
    <mergeCell ref="M104:N104"/>
    <mergeCell ref="O104:Q104"/>
    <mergeCell ref="R106:T106"/>
    <mergeCell ref="U106:W106"/>
    <mergeCell ref="B105:J105"/>
    <mergeCell ref="K105:L105"/>
    <mergeCell ref="M105:N105"/>
    <mergeCell ref="O105:Q105"/>
    <mergeCell ref="R104:T104"/>
    <mergeCell ref="U104:W104"/>
    <mergeCell ref="R105:T105"/>
    <mergeCell ref="U105:W105"/>
    <mergeCell ref="R107:T107"/>
    <mergeCell ref="U107:W107"/>
    <mergeCell ref="B106:J106"/>
    <mergeCell ref="K106:L106"/>
    <mergeCell ref="B107:J107"/>
    <mergeCell ref="K107:L107"/>
    <mergeCell ref="M107:N107"/>
    <mergeCell ref="O107:Q107"/>
    <mergeCell ref="M106:N106"/>
    <mergeCell ref="O106:Q106"/>
    <mergeCell ref="B108:J108"/>
    <mergeCell ref="K108:L108"/>
    <mergeCell ref="M108:N108"/>
    <mergeCell ref="O108:Q108"/>
    <mergeCell ref="R110:T110"/>
    <mergeCell ref="U110:W110"/>
    <mergeCell ref="B109:J109"/>
    <mergeCell ref="K109:L109"/>
    <mergeCell ref="M109:N109"/>
    <mergeCell ref="O109:Q109"/>
    <mergeCell ref="R108:T108"/>
    <mergeCell ref="U108:W108"/>
    <mergeCell ref="R109:T109"/>
    <mergeCell ref="U109:W109"/>
    <mergeCell ref="R111:T111"/>
    <mergeCell ref="U111:W111"/>
    <mergeCell ref="B110:J110"/>
    <mergeCell ref="K110:L110"/>
    <mergeCell ref="B111:J111"/>
    <mergeCell ref="K111:L111"/>
    <mergeCell ref="M111:N111"/>
    <mergeCell ref="O111:Q111"/>
    <mergeCell ref="M110:N110"/>
    <mergeCell ref="O110:Q110"/>
    <mergeCell ref="U163:W163"/>
    <mergeCell ref="B164:J164"/>
    <mergeCell ref="K164:L164"/>
    <mergeCell ref="M164:N164"/>
    <mergeCell ref="O164:Q164"/>
    <mergeCell ref="R164:T164"/>
    <mergeCell ref="U164:W164"/>
    <mergeCell ref="B163:J163"/>
    <mergeCell ref="K163:L163"/>
    <mergeCell ref="M163:N163"/>
    <mergeCell ref="K165:L165"/>
    <mergeCell ref="M165:N165"/>
    <mergeCell ref="O165:Q165"/>
    <mergeCell ref="R163:T163"/>
    <mergeCell ref="O163:Q163"/>
    <mergeCell ref="O176:Q176"/>
    <mergeCell ref="R165:T165"/>
    <mergeCell ref="U165:W165"/>
    <mergeCell ref="B166:J166"/>
    <mergeCell ref="K166:L166"/>
    <mergeCell ref="M166:N166"/>
    <mergeCell ref="O166:Q166"/>
    <mergeCell ref="R166:T166"/>
    <mergeCell ref="U166:W166"/>
    <mergeCell ref="B165:J165"/>
    <mergeCell ref="U176:W176"/>
    <mergeCell ref="B177:J177"/>
    <mergeCell ref="K177:L177"/>
    <mergeCell ref="M177:N177"/>
    <mergeCell ref="O177:Q177"/>
    <mergeCell ref="R177:T177"/>
    <mergeCell ref="U177:W177"/>
    <mergeCell ref="B176:J176"/>
    <mergeCell ref="K176:L176"/>
    <mergeCell ref="M176:N176"/>
    <mergeCell ref="M180:N180"/>
    <mergeCell ref="O180:Q180"/>
    <mergeCell ref="R180:T180"/>
    <mergeCell ref="U180:W180"/>
    <mergeCell ref="M112:N112"/>
    <mergeCell ref="O112:Q112"/>
    <mergeCell ref="A64:W64"/>
    <mergeCell ref="R179:T179"/>
    <mergeCell ref="U179:W179"/>
    <mergeCell ref="B179:J179"/>
    <mergeCell ref="K179:L179"/>
    <mergeCell ref="M179:N179"/>
    <mergeCell ref="O179:Q179"/>
    <mergeCell ref="R176:T176"/>
    <mergeCell ref="R112:T112"/>
    <mergeCell ref="U112:W112"/>
    <mergeCell ref="B113:J113"/>
    <mergeCell ref="K113:L113"/>
    <mergeCell ref="M113:N113"/>
    <mergeCell ref="O113:Q113"/>
    <mergeCell ref="R113:T113"/>
    <mergeCell ref="U113:W113"/>
    <mergeCell ref="B112:J112"/>
    <mergeCell ref="K112:L112"/>
    <mergeCell ref="B114:J114"/>
    <mergeCell ref="K114:L114"/>
    <mergeCell ref="M114:N114"/>
    <mergeCell ref="O114:Q114"/>
    <mergeCell ref="R116:T116"/>
    <mergeCell ref="U116:W116"/>
    <mergeCell ref="B115:J115"/>
    <mergeCell ref="K115:L115"/>
    <mergeCell ref="M115:N115"/>
    <mergeCell ref="O115:Q115"/>
    <mergeCell ref="R114:T114"/>
    <mergeCell ref="U114:W114"/>
    <mergeCell ref="R115:T115"/>
    <mergeCell ref="U115:W115"/>
    <mergeCell ref="R117:T117"/>
    <mergeCell ref="U117:W117"/>
    <mergeCell ref="B116:J116"/>
    <mergeCell ref="K116:L116"/>
    <mergeCell ref="B117:J117"/>
    <mergeCell ref="K117:L117"/>
    <mergeCell ref="M117:N117"/>
    <mergeCell ref="O117:Q117"/>
    <mergeCell ref="M116:N116"/>
    <mergeCell ref="O116:Q116"/>
    <mergeCell ref="B118:J118"/>
    <mergeCell ref="K118:L118"/>
    <mergeCell ref="M118:N118"/>
    <mergeCell ref="O118:Q118"/>
    <mergeCell ref="R120:T120"/>
    <mergeCell ref="U120:W120"/>
    <mergeCell ref="B119:J119"/>
    <mergeCell ref="K119:L119"/>
    <mergeCell ref="M119:N119"/>
    <mergeCell ref="O119:Q119"/>
    <mergeCell ref="R118:T118"/>
    <mergeCell ref="U118:W118"/>
    <mergeCell ref="R119:T119"/>
    <mergeCell ref="U119:W119"/>
    <mergeCell ref="R121:T121"/>
    <mergeCell ref="U121:W121"/>
    <mergeCell ref="B120:J120"/>
    <mergeCell ref="K120:L120"/>
    <mergeCell ref="B121:J121"/>
    <mergeCell ref="K121:L121"/>
    <mergeCell ref="M121:N121"/>
    <mergeCell ref="O121:Q121"/>
    <mergeCell ref="M120:N120"/>
    <mergeCell ref="O120:Q120"/>
    <mergeCell ref="U122:W122"/>
    <mergeCell ref="B133:J133"/>
    <mergeCell ref="K133:L133"/>
    <mergeCell ref="M133:N133"/>
    <mergeCell ref="O133:Q133"/>
    <mergeCell ref="R133:T133"/>
    <mergeCell ref="U133:W133"/>
    <mergeCell ref="B124:J124"/>
    <mergeCell ref="K124:L124"/>
    <mergeCell ref="B122:J122"/>
    <mergeCell ref="K161:L161"/>
    <mergeCell ref="M161:N161"/>
    <mergeCell ref="O161:Q161"/>
    <mergeCell ref="R122:T122"/>
    <mergeCell ref="K122:L122"/>
    <mergeCell ref="M122:N122"/>
    <mergeCell ref="O122:Q122"/>
    <mergeCell ref="M124:N124"/>
    <mergeCell ref="O124:Q124"/>
    <mergeCell ref="R124:T124"/>
    <mergeCell ref="R69:T69"/>
    <mergeCell ref="R161:T161"/>
    <mergeCell ref="U161:W161"/>
    <mergeCell ref="B162:J162"/>
    <mergeCell ref="K162:L162"/>
    <mergeCell ref="M162:N162"/>
    <mergeCell ref="O162:Q162"/>
    <mergeCell ref="R162:T162"/>
    <mergeCell ref="U162:W162"/>
    <mergeCell ref="B161:J161"/>
    <mergeCell ref="U69:W69"/>
    <mergeCell ref="B123:J123"/>
    <mergeCell ref="K123:L123"/>
    <mergeCell ref="M123:N123"/>
    <mergeCell ref="O123:Q123"/>
    <mergeCell ref="R123:T123"/>
    <mergeCell ref="U123:W123"/>
    <mergeCell ref="K69:L69"/>
    <mergeCell ref="M69:N69"/>
    <mergeCell ref="O69:Q69"/>
    <mergeCell ref="U124:W124"/>
    <mergeCell ref="B125:J125"/>
    <mergeCell ref="K125:L125"/>
    <mergeCell ref="M125:N125"/>
    <mergeCell ref="O125:Q125"/>
    <mergeCell ref="R125:T125"/>
    <mergeCell ref="U125:W125"/>
    <mergeCell ref="R127:T127"/>
    <mergeCell ref="U127:W127"/>
    <mergeCell ref="B126:J126"/>
    <mergeCell ref="K126:L126"/>
    <mergeCell ref="M126:N126"/>
    <mergeCell ref="O126:Q126"/>
    <mergeCell ref="R126:T126"/>
    <mergeCell ref="U126:W126"/>
    <mergeCell ref="R128:T128"/>
    <mergeCell ref="U128:W128"/>
    <mergeCell ref="B127:J127"/>
    <mergeCell ref="K127:L127"/>
    <mergeCell ref="B128:J128"/>
    <mergeCell ref="K128:L128"/>
    <mergeCell ref="M128:N128"/>
    <mergeCell ref="O128:Q128"/>
    <mergeCell ref="M127:N127"/>
    <mergeCell ref="O127:Q127"/>
    <mergeCell ref="B129:J129"/>
    <mergeCell ref="K129:L129"/>
    <mergeCell ref="M129:N129"/>
    <mergeCell ref="O129:Q129"/>
    <mergeCell ref="R131:T131"/>
    <mergeCell ref="U131:W131"/>
    <mergeCell ref="B130:J130"/>
    <mergeCell ref="K130:L130"/>
    <mergeCell ref="M130:N130"/>
    <mergeCell ref="O130:Q130"/>
    <mergeCell ref="R129:T129"/>
    <mergeCell ref="U129:W129"/>
    <mergeCell ref="R130:T130"/>
    <mergeCell ref="U130:W130"/>
    <mergeCell ref="R132:T132"/>
    <mergeCell ref="U132:W132"/>
    <mergeCell ref="B131:J131"/>
    <mergeCell ref="K131:L131"/>
    <mergeCell ref="B132:J132"/>
    <mergeCell ref="K132:L132"/>
    <mergeCell ref="M132:N132"/>
    <mergeCell ref="O132:Q132"/>
    <mergeCell ref="M131:N131"/>
    <mergeCell ref="O131:Q131"/>
    <mergeCell ref="B134:J134"/>
    <mergeCell ref="K134:L134"/>
    <mergeCell ref="M134:N134"/>
    <mergeCell ref="O134:Q134"/>
    <mergeCell ref="R136:T136"/>
    <mergeCell ref="U136:W136"/>
    <mergeCell ref="B135:J135"/>
    <mergeCell ref="K135:L135"/>
    <mergeCell ref="M135:N135"/>
    <mergeCell ref="O135:Q135"/>
    <mergeCell ref="R134:T134"/>
    <mergeCell ref="U134:W134"/>
    <mergeCell ref="R135:T135"/>
    <mergeCell ref="U135:W135"/>
    <mergeCell ref="R137:T137"/>
    <mergeCell ref="U137:W137"/>
    <mergeCell ref="B136:J136"/>
    <mergeCell ref="K136:L136"/>
    <mergeCell ref="B137:J137"/>
    <mergeCell ref="K137:L137"/>
    <mergeCell ref="M137:N137"/>
    <mergeCell ref="O137:Q137"/>
    <mergeCell ref="M136:N136"/>
    <mergeCell ref="O136:Q136"/>
    <mergeCell ref="B138:J138"/>
    <mergeCell ref="K138:L138"/>
    <mergeCell ref="M138:N138"/>
    <mergeCell ref="O138:Q138"/>
    <mergeCell ref="R140:T140"/>
    <mergeCell ref="U140:W140"/>
    <mergeCell ref="B139:J139"/>
    <mergeCell ref="K139:L139"/>
    <mergeCell ref="M139:N139"/>
    <mergeCell ref="O139:Q139"/>
    <mergeCell ref="R138:T138"/>
    <mergeCell ref="U138:W138"/>
    <mergeCell ref="R139:T139"/>
    <mergeCell ref="U139:W139"/>
    <mergeCell ref="R141:T141"/>
    <mergeCell ref="U141:W141"/>
    <mergeCell ref="B140:J140"/>
    <mergeCell ref="K140:L140"/>
    <mergeCell ref="B141:J141"/>
    <mergeCell ref="K141:L141"/>
    <mergeCell ref="M141:N141"/>
    <mergeCell ref="O141:Q141"/>
    <mergeCell ref="M140:N140"/>
    <mergeCell ref="O140:Q140"/>
    <mergeCell ref="B142:J142"/>
    <mergeCell ref="K142:L142"/>
    <mergeCell ref="M142:N142"/>
    <mergeCell ref="O142:Q142"/>
    <mergeCell ref="R144:T144"/>
    <mergeCell ref="U144:W144"/>
    <mergeCell ref="B143:J143"/>
    <mergeCell ref="K143:L143"/>
    <mergeCell ref="M143:N143"/>
    <mergeCell ref="O143:Q143"/>
    <mergeCell ref="R142:T142"/>
    <mergeCell ref="U142:W142"/>
    <mergeCell ref="R143:T143"/>
    <mergeCell ref="U143:W143"/>
    <mergeCell ref="R145:T145"/>
    <mergeCell ref="U145:W145"/>
    <mergeCell ref="B144:J144"/>
    <mergeCell ref="K144:L144"/>
    <mergeCell ref="B145:J145"/>
    <mergeCell ref="K145:L145"/>
    <mergeCell ref="M145:N145"/>
    <mergeCell ref="O145:Q145"/>
    <mergeCell ref="M144:N144"/>
    <mergeCell ref="O144:Q144"/>
    <mergeCell ref="B146:J146"/>
    <mergeCell ref="K146:L146"/>
    <mergeCell ref="M146:N146"/>
    <mergeCell ref="O146:Q146"/>
    <mergeCell ref="R148:T148"/>
    <mergeCell ref="U148:W148"/>
    <mergeCell ref="B147:J147"/>
    <mergeCell ref="K147:L147"/>
    <mergeCell ref="M147:N147"/>
    <mergeCell ref="O147:Q147"/>
    <mergeCell ref="R146:T146"/>
    <mergeCell ref="U146:W146"/>
    <mergeCell ref="R147:T147"/>
    <mergeCell ref="U147:W147"/>
    <mergeCell ref="R149:T149"/>
    <mergeCell ref="U149:W149"/>
    <mergeCell ref="B148:J148"/>
    <mergeCell ref="K148:L148"/>
    <mergeCell ref="B149:J149"/>
    <mergeCell ref="K149:L149"/>
    <mergeCell ref="M149:N149"/>
    <mergeCell ref="O149:Q149"/>
    <mergeCell ref="M148:N148"/>
    <mergeCell ref="O148:Q148"/>
    <mergeCell ref="B150:J150"/>
    <mergeCell ref="K150:L150"/>
    <mergeCell ref="M150:N150"/>
    <mergeCell ref="O150:Q150"/>
    <mergeCell ref="R152:T152"/>
    <mergeCell ref="U152:W152"/>
    <mergeCell ref="B151:J151"/>
    <mergeCell ref="K151:L151"/>
    <mergeCell ref="M151:N151"/>
    <mergeCell ref="O151:Q151"/>
    <mergeCell ref="R150:T150"/>
    <mergeCell ref="U150:W150"/>
    <mergeCell ref="R151:T151"/>
    <mergeCell ref="U151:W151"/>
    <mergeCell ref="R153:T153"/>
    <mergeCell ref="U153:W153"/>
    <mergeCell ref="B152:J152"/>
    <mergeCell ref="K152:L152"/>
    <mergeCell ref="B153:J153"/>
    <mergeCell ref="K153:L153"/>
    <mergeCell ref="M153:N153"/>
    <mergeCell ref="O153:Q153"/>
    <mergeCell ref="M152:N152"/>
    <mergeCell ref="O152:Q152"/>
    <mergeCell ref="B154:J154"/>
    <mergeCell ref="K154:L154"/>
    <mergeCell ref="M154:N154"/>
    <mergeCell ref="O154:Q154"/>
    <mergeCell ref="R156:T156"/>
    <mergeCell ref="U156:W156"/>
    <mergeCell ref="B155:J155"/>
    <mergeCell ref="K155:L155"/>
    <mergeCell ref="M155:N155"/>
    <mergeCell ref="O155:Q155"/>
    <mergeCell ref="R154:T154"/>
    <mergeCell ref="U154:W154"/>
    <mergeCell ref="R155:T155"/>
    <mergeCell ref="U155:W155"/>
    <mergeCell ref="R157:T157"/>
    <mergeCell ref="U157:W157"/>
    <mergeCell ref="B156:J156"/>
    <mergeCell ref="K156:L156"/>
    <mergeCell ref="B157:J157"/>
    <mergeCell ref="K157:L157"/>
    <mergeCell ref="M157:N157"/>
    <mergeCell ref="O157:Q157"/>
    <mergeCell ref="M156:N156"/>
    <mergeCell ref="O156:Q156"/>
    <mergeCell ref="B158:J158"/>
    <mergeCell ref="K158:L158"/>
    <mergeCell ref="M158:N158"/>
    <mergeCell ref="O158:Q158"/>
    <mergeCell ref="R160:T160"/>
    <mergeCell ref="U160:W160"/>
    <mergeCell ref="B159:J159"/>
    <mergeCell ref="K159:L159"/>
    <mergeCell ref="M159:N159"/>
    <mergeCell ref="O159:Q159"/>
    <mergeCell ref="R158:T158"/>
    <mergeCell ref="U158:W158"/>
    <mergeCell ref="R159:T159"/>
    <mergeCell ref="U159:W159"/>
    <mergeCell ref="R167:T167"/>
    <mergeCell ref="U167:W167"/>
    <mergeCell ref="B160:J160"/>
    <mergeCell ref="K160:L160"/>
    <mergeCell ref="B167:J167"/>
    <mergeCell ref="K167:L167"/>
    <mergeCell ref="M167:N167"/>
    <mergeCell ref="O167:Q167"/>
    <mergeCell ref="M160:N160"/>
    <mergeCell ref="O160:Q160"/>
    <mergeCell ref="B168:J168"/>
    <mergeCell ref="K168:L168"/>
    <mergeCell ref="M168:N168"/>
    <mergeCell ref="O168:Q168"/>
    <mergeCell ref="R170:T170"/>
    <mergeCell ref="U170:W170"/>
    <mergeCell ref="B169:J169"/>
    <mergeCell ref="K169:L169"/>
    <mergeCell ref="M169:N169"/>
    <mergeCell ref="O169:Q169"/>
    <mergeCell ref="R168:T168"/>
    <mergeCell ref="U168:W168"/>
    <mergeCell ref="R169:T169"/>
    <mergeCell ref="U169:W169"/>
    <mergeCell ref="R171:T171"/>
    <mergeCell ref="U171:W171"/>
    <mergeCell ref="B170:J170"/>
    <mergeCell ref="K170:L170"/>
    <mergeCell ref="B171:J171"/>
    <mergeCell ref="K171:L171"/>
    <mergeCell ref="M171:N171"/>
    <mergeCell ref="O171:Q171"/>
    <mergeCell ref="M170:N170"/>
    <mergeCell ref="O170:Q170"/>
    <mergeCell ref="B172:J172"/>
    <mergeCell ref="K172:L172"/>
    <mergeCell ref="M172:N172"/>
    <mergeCell ref="O172:Q172"/>
    <mergeCell ref="R174:T174"/>
    <mergeCell ref="U174:W174"/>
    <mergeCell ref="B173:J173"/>
    <mergeCell ref="K173:L173"/>
    <mergeCell ref="M173:N173"/>
    <mergeCell ref="O173:Q173"/>
    <mergeCell ref="R172:T172"/>
    <mergeCell ref="U172:W172"/>
    <mergeCell ref="R173:T173"/>
    <mergeCell ref="U173:W173"/>
    <mergeCell ref="R175:T175"/>
    <mergeCell ref="U175:W175"/>
    <mergeCell ref="B174:J174"/>
    <mergeCell ref="K174:L174"/>
    <mergeCell ref="B175:J175"/>
    <mergeCell ref="K175:L175"/>
    <mergeCell ref="M175:N175"/>
    <mergeCell ref="O175:Q175"/>
    <mergeCell ref="M174:N174"/>
    <mergeCell ref="O174:Q174"/>
    <mergeCell ref="R178:T178"/>
    <mergeCell ref="U178:W178"/>
    <mergeCell ref="A182:W182"/>
    <mergeCell ref="A183:W183"/>
    <mergeCell ref="B178:J178"/>
    <mergeCell ref="K178:L178"/>
    <mergeCell ref="M178:N178"/>
    <mergeCell ref="O178:Q178"/>
    <mergeCell ref="B180:J180"/>
    <mergeCell ref="K180:L180"/>
    <mergeCell ref="A184:W184"/>
    <mergeCell ref="A185:W185"/>
    <mergeCell ref="A187:A188"/>
    <mergeCell ref="B187:I188"/>
    <mergeCell ref="J187:K188"/>
    <mergeCell ref="L187:M188"/>
    <mergeCell ref="N187:O188"/>
    <mergeCell ref="P187:Q188"/>
    <mergeCell ref="R187:W187"/>
    <mergeCell ref="R188:T188"/>
    <mergeCell ref="U188:W188"/>
    <mergeCell ref="B189:I189"/>
    <mergeCell ref="J189:K189"/>
    <mergeCell ref="L189:M189"/>
    <mergeCell ref="N189:O189"/>
    <mergeCell ref="P189:Q189"/>
    <mergeCell ref="R189:T189"/>
    <mergeCell ref="U189:W189"/>
    <mergeCell ref="B190:I190"/>
    <mergeCell ref="J190:K190"/>
    <mergeCell ref="L190:M190"/>
    <mergeCell ref="N190:O190"/>
    <mergeCell ref="P190:Q190"/>
    <mergeCell ref="R190:T190"/>
    <mergeCell ref="U190:W190"/>
    <mergeCell ref="B191:I191"/>
    <mergeCell ref="J191:K191"/>
    <mergeCell ref="L191:M191"/>
    <mergeCell ref="N191:O191"/>
    <mergeCell ref="P191:Q191"/>
    <mergeCell ref="R191:T191"/>
    <mergeCell ref="U191:W191"/>
    <mergeCell ref="B192:I192"/>
    <mergeCell ref="J192:K192"/>
    <mergeCell ref="L192:M192"/>
    <mergeCell ref="N192:O192"/>
    <mergeCell ref="P192:Q192"/>
    <mergeCell ref="R192:T192"/>
    <mergeCell ref="U192:W192"/>
    <mergeCell ref="B193:I193"/>
    <mergeCell ref="J193:K193"/>
    <mergeCell ref="L193:M193"/>
    <mergeCell ref="N193:O193"/>
    <mergeCell ref="P193:Q193"/>
    <mergeCell ref="R193:T193"/>
    <mergeCell ref="U193:W193"/>
    <mergeCell ref="B194:I194"/>
    <mergeCell ref="J194:K194"/>
    <mergeCell ref="L194:M194"/>
    <mergeCell ref="N194:O194"/>
    <mergeCell ref="P194:Q194"/>
    <mergeCell ref="R194:T194"/>
    <mergeCell ref="U194:W194"/>
    <mergeCell ref="B195:I195"/>
    <mergeCell ref="J195:K195"/>
    <mergeCell ref="L195:M195"/>
    <mergeCell ref="N195:O195"/>
    <mergeCell ref="P195:Q195"/>
    <mergeCell ref="R195:T195"/>
    <mergeCell ref="U195:W195"/>
    <mergeCell ref="B196:I196"/>
    <mergeCell ref="J196:K196"/>
    <mergeCell ref="L196:M196"/>
    <mergeCell ref="N196:O196"/>
    <mergeCell ref="P196:Q196"/>
    <mergeCell ref="R196:T196"/>
    <mergeCell ref="U196:W196"/>
    <mergeCell ref="B197:I197"/>
    <mergeCell ref="J197:K197"/>
    <mergeCell ref="L197:M197"/>
    <mergeCell ref="N197:O197"/>
    <mergeCell ref="P197:Q197"/>
    <mergeCell ref="R197:T197"/>
    <mergeCell ref="U197:W197"/>
    <mergeCell ref="B198:I198"/>
    <mergeCell ref="J198:K198"/>
    <mergeCell ref="L198:M198"/>
    <mergeCell ref="N198:O198"/>
    <mergeCell ref="P198:Q198"/>
    <mergeCell ref="R198:T198"/>
    <mergeCell ref="U198:W198"/>
    <mergeCell ref="B199:I199"/>
    <mergeCell ref="J199:K199"/>
    <mergeCell ref="L199:M199"/>
    <mergeCell ref="N199:O199"/>
    <mergeCell ref="P199:Q199"/>
    <mergeCell ref="R199:T199"/>
    <mergeCell ref="U199:W199"/>
    <mergeCell ref="B200:I200"/>
    <mergeCell ref="J200:K200"/>
    <mergeCell ref="L200:M200"/>
    <mergeCell ref="N200:O200"/>
    <mergeCell ref="P200:Q200"/>
    <mergeCell ref="R200:T200"/>
    <mergeCell ref="U200:W200"/>
    <mergeCell ref="B201:I201"/>
    <mergeCell ref="J201:K201"/>
    <mergeCell ref="L201:M201"/>
    <mergeCell ref="N201:O201"/>
    <mergeCell ref="P201:Q201"/>
    <mergeCell ref="R201:T201"/>
    <mergeCell ref="U201:W201"/>
    <mergeCell ref="B213:I213"/>
    <mergeCell ref="J213:K213"/>
    <mergeCell ref="L213:M213"/>
    <mergeCell ref="N213:O213"/>
    <mergeCell ref="P213:Q213"/>
    <mergeCell ref="R213:T213"/>
    <mergeCell ref="U213:W213"/>
    <mergeCell ref="B214:I214"/>
    <mergeCell ref="J214:K214"/>
    <mergeCell ref="L214:M214"/>
    <mergeCell ref="N214:O214"/>
    <mergeCell ref="P214:Q214"/>
    <mergeCell ref="R214:T214"/>
    <mergeCell ref="U214:W214"/>
    <mergeCell ref="B215:I215"/>
    <mergeCell ref="J215:K215"/>
    <mergeCell ref="L215:M215"/>
    <mergeCell ref="N215:O215"/>
    <mergeCell ref="P215:Q215"/>
    <mergeCell ref="R215:T215"/>
    <mergeCell ref="U215:W215"/>
    <mergeCell ref="B216:I216"/>
    <mergeCell ref="J216:K216"/>
    <mergeCell ref="L216:M216"/>
    <mergeCell ref="N216:O216"/>
    <mergeCell ref="P216:Q216"/>
    <mergeCell ref="R216:T216"/>
    <mergeCell ref="U216:W216"/>
    <mergeCell ref="B217:I217"/>
    <mergeCell ref="J217:K217"/>
    <mergeCell ref="L217:M217"/>
    <mergeCell ref="N217:O217"/>
    <mergeCell ref="P217:Q217"/>
    <mergeCell ref="R217:T217"/>
    <mergeCell ref="U217:W217"/>
    <mergeCell ref="B218:I218"/>
    <mergeCell ref="J218:K218"/>
    <mergeCell ref="L218:M218"/>
    <mergeCell ref="N218:O218"/>
    <mergeCell ref="P218:Q218"/>
    <mergeCell ref="R218:T218"/>
    <mergeCell ref="U218:W218"/>
    <mergeCell ref="B219:I219"/>
    <mergeCell ref="J219:K219"/>
    <mergeCell ref="L219:M219"/>
    <mergeCell ref="N219:O219"/>
    <mergeCell ref="P219:Q219"/>
    <mergeCell ref="R219:T219"/>
    <mergeCell ref="U219:W219"/>
    <mergeCell ref="B220:I220"/>
    <mergeCell ref="J220:K220"/>
    <mergeCell ref="L220:M220"/>
    <mergeCell ref="N220:O220"/>
    <mergeCell ref="P220:Q220"/>
    <mergeCell ref="R220:T220"/>
    <mergeCell ref="U220:W220"/>
    <mergeCell ref="B221:I221"/>
    <mergeCell ref="J221:K221"/>
    <mergeCell ref="L221:M221"/>
    <mergeCell ref="N221:O221"/>
    <mergeCell ref="P221:Q221"/>
    <mergeCell ref="R221:T221"/>
    <mergeCell ref="U221:W221"/>
    <mergeCell ref="B222:I222"/>
    <mergeCell ref="J222:K222"/>
    <mergeCell ref="L222:M222"/>
    <mergeCell ref="N222:O222"/>
    <mergeCell ref="P222:Q222"/>
    <mergeCell ref="R222:T222"/>
    <mergeCell ref="U222:W222"/>
    <mergeCell ref="B223:I223"/>
    <mergeCell ref="J223:K223"/>
    <mergeCell ref="L223:M223"/>
    <mergeCell ref="N223:O223"/>
    <mergeCell ref="P223:Q223"/>
    <mergeCell ref="R223:T223"/>
    <mergeCell ref="U223:W223"/>
    <mergeCell ref="B224:I224"/>
    <mergeCell ref="J224:K224"/>
    <mergeCell ref="L224:M224"/>
    <mergeCell ref="N224:O224"/>
    <mergeCell ref="P224:Q224"/>
    <mergeCell ref="R224:T224"/>
    <mergeCell ref="U224:W224"/>
    <mergeCell ref="B225:I225"/>
    <mergeCell ref="J225:K225"/>
    <mergeCell ref="L225:M225"/>
    <mergeCell ref="N225:O225"/>
    <mergeCell ref="P225:Q225"/>
    <mergeCell ref="R225:T225"/>
    <mergeCell ref="U225:W225"/>
    <mergeCell ref="B226:I226"/>
    <mergeCell ref="J226:K226"/>
    <mergeCell ref="L226:M226"/>
    <mergeCell ref="N226:O226"/>
    <mergeCell ref="P226:Q226"/>
    <mergeCell ref="R226:T226"/>
    <mergeCell ref="U226:W226"/>
    <mergeCell ref="B227:I227"/>
    <mergeCell ref="J227:K227"/>
    <mergeCell ref="L227:M227"/>
    <mergeCell ref="N227:O227"/>
    <mergeCell ref="P227:Q227"/>
    <mergeCell ref="R227:T227"/>
    <mergeCell ref="U227:W227"/>
    <mergeCell ref="B228:I228"/>
    <mergeCell ref="J228:K228"/>
    <mergeCell ref="L228:M228"/>
    <mergeCell ref="N228:O228"/>
    <mergeCell ref="P228:Q228"/>
    <mergeCell ref="R228:T228"/>
    <mergeCell ref="U228:W228"/>
    <mergeCell ref="B229:I229"/>
    <mergeCell ref="J229:K229"/>
    <mergeCell ref="L229:M229"/>
    <mergeCell ref="N229:O229"/>
    <mergeCell ref="P229:Q229"/>
    <mergeCell ref="R229:T229"/>
    <mergeCell ref="U229:W229"/>
    <mergeCell ref="B230:I230"/>
    <mergeCell ref="J230:K230"/>
    <mergeCell ref="L230:M230"/>
    <mergeCell ref="N230:O230"/>
    <mergeCell ref="P230:Q230"/>
    <mergeCell ref="R230:T230"/>
    <mergeCell ref="U230:W230"/>
    <mergeCell ref="B231:I231"/>
    <mergeCell ref="J231:K231"/>
    <mergeCell ref="L231:M231"/>
    <mergeCell ref="N231:O231"/>
    <mergeCell ref="P231:Q231"/>
    <mergeCell ref="R231:T231"/>
    <mergeCell ref="U231:W231"/>
    <mergeCell ref="B232:I232"/>
    <mergeCell ref="J232:K232"/>
    <mergeCell ref="L232:M232"/>
    <mergeCell ref="N232:O232"/>
    <mergeCell ref="P232:Q232"/>
    <mergeCell ref="R232:T232"/>
    <mergeCell ref="U232:W232"/>
    <mergeCell ref="B233:I233"/>
    <mergeCell ref="J233:K233"/>
    <mergeCell ref="L233:M233"/>
    <mergeCell ref="N233:O233"/>
    <mergeCell ref="P233:Q233"/>
    <mergeCell ref="R233:T233"/>
    <mergeCell ref="U233:W233"/>
    <mergeCell ref="B234:I234"/>
    <mergeCell ref="J234:K234"/>
    <mergeCell ref="L234:M234"/>
    <mergeCell ref="N234:O234"/>
    <mergeCell ref="P234:Q234"/>
    <mergeCell ref="R234:T234"/>
    <mergeCell ref="U234:W234"/>
    <mergeCell ref="B235:I235"/>
    <mergeCell ref="J235:K235"/>
    <mergeCell ref="L235:M235"/>
    <mergeCell ref="N235:O235"/>
    <mergeCell ref="P235:Q235"/>
    <mergeCell ref="R235:T235"/>
    <mergeCell ref="U235:W235"/>
    <mergeCell ref="B236:I236"/>
    <mergeCell ref="J236:K236"/>
    <mergeCell ref="L236:M236"/>
    <mergeCell ref="N236:O236"/>
    <mergeCell ref="P236:Q236"/>
    <mergeCell ref="R236:T236"/>
    <mergeCell ref="U236:W236"/>
    <mergeCell ref="B237:I237"/>
    <mergeCell ref="J237:K237"/>
    <mergeCell ref="L237:M237"/>
    <mergeCell ref="N237:O237"/>
    <mergeCell ref="P237:Q237"/>
    <mergeCell ref="R237:T237"/>
    <mergeCell ref="U237:W237"/>
    <mergeCell ref="B238:I238"/>
    <mergeCell ref="J238:K238"/>
    <mergeCell ref="L238:M238"/>
    <mergeCell ref="N238:O238"/>
    <mergeCell ref="P238:Q238"/>
    <mergeCell ref="R238:T238"/>
    <mergeCell ref="U238:W238"/>
    <mergeCell ref="B239:I239"/>
    <mergeCell ref="J239:K239"/>
    <mergeCell ref="L239:M239"/>
    <mergeCell ref="N239:O239"/>
    <mergeCell ref="P239:Q239"/>
    <mergeCell ref="R239:T239"/>
    <mergeCell ref="U239:W239"/>
    <mergeCell ref="B240:I240"/>
    <mergeCell ref="J240:K240"/>
    <mergeCell ref="L240:M240"/>
    <mergeCell ref="N240:O240"/>
    <mergeCell ref="P240:Q240"/>
    <mergeCell ref="R240:T240"/>
    <mergeCell ref="U240:W240"/>
    <mergeCell ref="B241:I241"/>
    <mergeCell ref="J241:K241"/>
    <mergeCell ref="L241:M241"/>
    <mergeCell ref="N241:O241"/>
    <mergeCell ref="P241:Q241"/>
    <mergeCell ref="R241:T241"/>
    <mergeCell ref="U241:W241"/>
    <mergeCell ref="B242:I242"/>
    <mergeCell ref="J242:K242"/>
    <mergeCell ref="L242:M242"/>
    <mergeCell ref="N242:O242"/>
    <mergeCell ref="P242:Q242"/>
    <mergeCell ref="R242:T242"/>
    <mergeCell ref="U242:W242"/>
    <mergeCell ref="B243:I243"/>
    <mergeCell ref="J243:K243"/>
    <mergeCell ref="L243:M243"/>
    <mergeCell ref="N243:O243"/>
    <mergeCell ref="P243:Q243"/>
    <mergeCell ref="R243:T243"/>
    <mergeCell ref="U243:W243"/>
    <mergeCell ref="B244:I244"/>
    <mergeCell ref="J244:K244"/>
    <mergeCell ref="L244:M244"/>
    <mergeCell ref="N244:O244"/>
    <mergeCell ref="P244:Q244"/>
    <mergeCell ref="R244:T244"/>
    <mergeCell ref="U244:W244"/>
    <mergeCell ref="B245:I245"/>
    <mergeCell ref="J245:K245"/>
    <mergeCell ref="L245:M245"/>
    <mergeCell ref="N245:O245"/>
    <mergeCell ref="P245:Q245"/>
    <mergeCell ref="R245:T245"/>
    <mergeCell ref="U245:W245"/>
    <mergeCell ref="B246:I246"/>
    <mergeCell ref="J246:K246"/>
    <mergeCell ref="L246:M246"/>
    <mergeCell ref="N246:O246"/>
    <mergeCell ref="P246:Q246"/>
    <mergeCell ref="R246:T246"/>
    <mergeCell ref="U246:W246"/>
    <mergeCell ref="B247:I247"/>
    <mergeCell ref="J247:K247"/>
    <mergeCell ref="L247:M247"/>
    <mergeCell ref="N247:O247"/>
    <mergeCell ref="P247:Q247"/>
    <mergeCell ref="R247:T247"/>
    <mergeCell ref="U247:W247"/>
    <mergeCell ref="B266:I266"/>
    <mergeCell ref="J266:K266"/>
    <mergeCell ref="L266:M266"/>
    <mergeCell ref="N266:O266"/>
    <mergeCell ref="P266:Q266"/>
    <mergeCell ref="R266:T266"/>
    <mergeCell ref="U266:W266"/>
    <mergeCell ref="B271:I271"/>
    <mergeCell ref="J271:K271"/>
    <mergeCell ref="L271:M271"/>
    <mergeCell ref="N271:O271"/>
    <mergeCell ref="P271:Q271"/>
    <mergeCell ref="R271:T271"/>
    <mergeCell ref="U271:W271"/>
    <mergeCell ref="B272:I272"/>
    <mergeCell ref="J272:K272"/>
    <mergeCell ref="L272:M272"/>
    <mergeCell ref="N272:O272"/>
    <mergeCell ref="P272:Q272"/>
    <mergeCell ref="R272:T272"/>
    <mergeCell ref="U272:W272"/>
    <mergeCell ref="R278:T278"/>
    <mergeCell ref="U278:W278"/>
    <mergeCell ref="B279:I279"/>
    <mergeCell ref="J279:K279"/>
    <mergeCell ref="L279:M279"/>
    <mergeCell ref="N279:O279"/>
    <mergeCell ref="P279:Q279"/>
    <mergeCell ref="R279:T279"/>
    <mergeCell ref="U279:W279"/>
    <mergeCell ref="B278:I278"/>
    <mergeCell ref="L280:M280"/>
    <mergeCell ref="N280:O280"/>
    <mergeCell ref="P278:Q278"/>
    <mergeCell ref="J278:K278"/>
    <mergeCell ref="L278:M278"/>
    <mergeCell ref="N278:O278"/>
    <mergeCell ref="P280:Q280"/>
    <mergeCell ref="R280:T280"/>
    <mergeCell ref="U280:W280"/>
    <mergeCell ref="B281:I281"/>
    <mergeCell ref="J281:K281"/>
    <mergeCell ref="L281:M281"/>
    <mergeCell ref="N281:Q281"/>
    <mergeCell ref="R281:T281"/>
    <mergeCell ref="U281:W281"/>
    <mergeCell ref="B280:I280"/>
    <mergeCell ref="J280:K280"/>
    <mergeCell ref="B202:I202"/>
    <mergeCell ref="J202:K202"/>
    <mergeCell ref="L202:M202"/>
    <mergeCell ref="N202:O202"/>
    <mergeCell ref="P202:Q202"/>
    <mergeCell ref="R202:T202"/>
    <mergeCell ref="U202:W202"/>
    <mergeCell ref="B203:I203"/>
    <mergeCell ref="J203:K203"/>
    <mergeCell ref="L203:M203"/>
    <mergeCell ref="N203:O203"/>
    <mergeCell ref="P203:Q203"/>
    <mergeCell ref="R203:T203"/>
    <mergeCell ref="U203:W203"/>
    <mergeCell ref="B204:I204"/>
    <mergeCell ref="J204:K204"/>
    <mergeCell ref="L204:M204"/>
    <mergeCell ref="N204:O204"/>
    <mergeCell ref="P204:Q204"/>
    <mergeCell ref="R204:T204"/>
    <mergeCell ref="U204:W204"/>
    <mergeCell ref="B205:I205"/>
    <mergeCell ref="J205:K205"/>
    <mergeCell ref="L205:M205"/>
    <mergeCell ref="N205:O205"/>
    <mergeCell ref="P205:Q205"/>
    <mergeCell ref="R205:T205"/>
    <mergeCell ref="U205:W205"/>
    <mergeCell ref="B206:I206"/>
    <mergeCell ref="J206:K206"/>
    <mergeCell ref="L206:M206"/>
    <mergeCell ref="N206:O206"/>
    <mergeCell ref="P206:Q206"/>
    <mergeCell ref="R206:T206"/>
    <mergeCell ref="U206:W206"/>
    <mergeCell ref="B207:I207"/>
    <mergeCell ref="J207:K207"/>
    <mergeCell ref="L207:M207"/>
    <mergeCell ref="N207:O207"/>
    <mergeCell ref="P207:Q207"/>
    <mergeCell ref="R207:T207"/>
    <mergeCell ref="U207:W207"/>
    <mergeCell ref="B208:I208"/>
    <mergeCell ref="J208:K208"/>
    <mergeCell ref="L208:M208"/>
    <mergeCell ref="N208:O208"/>
    <mergeCell ref="P208:Q208"/>
    <mergeCell ref="R208:T208"/>
    <mergeCell ref="U208:W208"/>
    <mergeCell ref="B209:I209"/>
    <mergeCell ref="J209:K209"/>
    <mergeCell ref="L209:M209"/>
    <mergeCell ref="N209:O209"/>
    <mergeCell ref="P209:Q209"/>
    <mergeCell ref="R209:T209"/>
    <mergeCell ref="U209:W209"/>
    <mergeCell ref="B210:I210"/>
    <mergeCell ref="J210:K210"/>
    <mergeCell ref="L210:M210"/>
    <mergeCell ref="N210:O210"/>
    <mergeCell ref="P210:Q210"/>
    <mergeCell ref="R210:T210"/>
    <mergeCell ref="U210:W210"/>
    <mergeCell ref="B211:I211"/>
    <mergeCell ref="J211:K211"/>
    <mergeCell ref="L211:M211"/>
    <mergeCell ref="N211:O211"/>
    <mergeCell ref="P211:Q211"/>
    <mergeCell ref="R211:T211"/>
    <mergeCell ref="U211:W211"/>
    <mergeCell ref="B212:I212"/>
    <mergeCell ref="J212:K212"/>
    <mergeCell ref="L212:M212"/>
    <mergeCell ref="N212:O212"/>
    <mergeCell ref="P212:Q212"/>
    <mergeCell ref="R212:T212"/>
    <mergeCell ref="U212:W212"/>
    <mergeCell ref="B260:I260"/>
    <mergeCell ref="J260:K260"/>
    <mergeCell ref="L260:M260"/>
    <mergeCell ref="N260:O260"/>
    <mergeCell ref="P260:Q260"/>
    <mergeCell ref="R260:T260"/>
    <mergeCell ref="U260:W260"/>
    <mergeCell ref="B261:I261"/>
    <mergeCell ref="J261:K261"/>
    <mergeCell ref="L261:M261"/>
    <mergeCell ref="N261:O261"/>
    <mergeCell ref="P261:Q261"/>
    <mergeCell ref="R261:T261"/>
    <mergeCell ref="U261:W261"/>
    <mergeCell ref="B262:I262"/>
    <mergeCell ref="J262:K262"/>
    <mergeCell ref="L262:M262"/>
    <mergeCell ref="N262:O262"/>
    <mergeCell ref="P262:Q262"/>
    <mergeCell ref="R262:T262"/>
    <mergeCell ref="U262:W262"/>
    <mergeCell ref="B263:I263"/>
    <mergeCell ref="J263:K263"/>
    <mergeCell ref="L263:M263"/>
    <mergeCell ref="N263:O263"/>
    <mergeCell ref="P263:Q263"/>
    <mergeCell ref="R263:T263"/>
    <mergeCell ref="U263:W263"/>
    <mergeCell ref="B264:I264"/>
    <mergeCell ref="J264:K264"/>
    <mergeCell ref="L264:M264"/>
    <mergeCell ref="N264:O264"/>
    <mergeCell ref="P264:Q264"/>
    <mergeCell ref="R264:T264"/>
    <mergeCell ref="U264:W264"/>
    <mergeCell ref="B265:I265"/>
    <mergeCell ref="J265:K265"/>
    <mergeCell ref="L265:M265"/>
    <mergeCell ref="N265:O265"/>
    <mergeCell ref="P265:Q265"/>
    <mergeCell ref="R265:T265"/>
    <mergeCell ref="U265:W265"/>
    <mergeCell ref="B248:I248"/>
    <mergeCell ref="J248:K248"/>
    <mergeCell ref="L248:M248"/>
    <mergeCell ref="N248:O248"/>
    <mergeCell ref="P248:Q248"/>
    <mergeCell ref="R248:T248"/>
    <mergeCell ref="U248:W248"/>
    <mergeCell ref="B249:I249"/>
    <mergeCell ref="J249:K249"/>
    <mergeCell ref="L249:M249"/>
    <mergeCell ref="N249:O249"/>
    <mergeCell ref="P249:Q249"/>
    <mergeCell ref="R249:T249"/>
    <mergeCell ref="U249:W249"/>
    <mergeCell ref="B250:I250"/>
    <mergeCell ref="J250:K250"/>
    <mergeCell ref="L250:M250"/>
    <mergeCell ref="N250:O250"/>
    <mergeCell ref="P250:Q250"/>
    <mergeCell ref="R250:T250"/>
    <mergeCell ref="U250:W250"/>
    <mergeCell ref="B251:I251"/>
    <mergeCell ref="J251:K251"/>
    <mergeCell ref="L251:M251"/>
    <mergeCell ref="N251:O251"/>
    <mergeCell ref="P251:Q251"/>
    <mergeCell ref="R251:T251"/>
    <mergeCell ref="U251:W251"/>
    <mergeCell ref="B252:I252"/>
    <mergeCell ref="J252:K252"/>
    <mergeCell ref="L252:M252"/>
    <mergeCell ref="N252:O252"/>
    <mergeCell ref="P252:Q252"/>
    <mergeCell ref="R252:T252"/>
    <mergeCell ref="U252:W252"/>
    <mergeCell ref="B253:I253"/>
    <mergeCell ref="J253:K253"/>
    <mergeCell ref="L253:M253"/>
    <mergeCell ref="N253:O253"/>
    <mergeCell ref="P253:Q253"/>
    <mergeCell ref="R253:T253"/>
    <mergeCell ref="U253:W253"/>
    <mergeCell ref="B254:I254"/>
    <mergeCell ref="J254:K254"/>
    <mergeCell ref="L254:M254"/>
    <mergeCell ref="N254:O254"/>
    <mergeCell ref="P254:Q254"/>
    <mergeCell ref="R254:T254"/>
    <mergeCell ref="U254:W254"/>
    <mergeCell ref="B255:I255"/>
    <mergeCell ref="J255:K255"/>
    <mergeCell ref="L255:M255"/>
    <mergeCell ref="N255:O255"/>
    <mergeCell ref="P255:Q255"/>
    <mergeCell ref="R255:T255"/>
    <mergeCell ref="U255:W255"/>
    <mergeCell ref="B256:I256"/>
    <mergeCell ref="J256:K256"/>
    <mergeCell ref="L256:M256"/>
    <mergeCell ref="N256:O256"/>
    <mergeCell ref="P256:Q256"/>
    <mergeCell ref="R256:T256"/>
    <mergeCell ref="U256:W256"/>
    <mergeCell ref="B257:I257"/>
    <mergeCell ref="J257:K257"/>
    <mergeCell ref="L257:M257"/>
    <mergeCell ref="N257:O257"/>
    <mergeCell ref="P257:Q257"/>
    <mergeCell ref="R257:T257"/>
    <mergeCell ref="U257:W257"/>
    <mergeCell ref="B258:I258"/>
    <mergeCell ref="J258:K258"/>
    <mergeCell ref="L258:M258"/>
    <mergeCell ref="N258:O258"/>
    <mergeCell ref="P258:Q258"/>
    <mergeCell ref="R258:T258"/>
    <mergeCell ref="U258:W258"/>
    <mergeCell ref="B259:I259"/>
    <mergeCell ref="J259:K259"/>
    <mergeCell ref="L259:M259"/>
    <mergeCell ref="N259:O259"/>
    <mergeCell ref="P259:Q259"/>
    <mergeCell ref="R259:T259"/>
    <mergeCell ref="U259:W259"/>
    <mergeCell ref="B267:I267"/>
    <mergeCell ref="J267:K267"/>
    <mergeCell ref="L267:M267"/>
    <mergeCell ref="N267:O267"/>
    <mergeCell ref="P267:Q267"/>
    <mergeCell ref="R267:T267"/>
    <mergeCell ref="U267:W267"/>
    <mergeCell ref="B268:I268"/>
    <mergeCell ref="J268:K268"/>
    <mergeCell ref="L268:M268"/>
    <mergeCell ref="N268:O268"/>
    <mergeCell ref="P268:Q268"/>
    <mergeCell ref="R268:T268"/>
    <mergeCell ref="U268:W268"/>
    <mergeCell ref="B269:I269"/>
    <mergeCell ref="J269:K269"/>
    <mergeCell ref="L269:M269"/>
    <mergeCell ref="N269:O269"/>
    <mergeCell ref="P269:Q269"/>
    <mergeCell ref="R269:T269"/>
    <mergeCell ref="U269:W269"/>
    <mergeCell ref="B270:I270"/>
    <mergeCell ref="J270:K270"/>
    <mergeCell ref="L270:M270"/>
    <mergeCell ref="N270:O270"/>
    <mergeCell ref="P270:Q270"/>
    <mergeCell ref="R270:T270"/>
    <mergeCell ref="U270:W270"/>
    <mergeCell ref="B273:I273"/>
    <mergeCell ref="J273:K273"/>
    <mergeCell ref="L273:M273"/>
    <mergeCell ref="N273:O273"/>
    <mergeCell ref="P273:Q273"/>
    <mergeCell ref="R273:T273"/>
    <mergeCell ref="U273:W273"/>
    <mergeCell ref="B274:I274"/>
    <mergeCell ref="J274:K274"/>
    <mergeCell ref="L274:M274"/>
    <mergeCell ref="N274:O274"/>
    <mergeCell ref="P274:Q274"/>
    <mergeCell ref="R274:T274"/>
    <mergeCell ref="U274:W274"/>
    <mergeCell ref="B275:I275"/>
    <mergeCell ref="J275:K275"/>
    <mergeCell ref="L275:M275"/>
    <mergeCell ref="N275:O275"/>
    <mergeCell ref="P275:Q275"/>
    <mergeCell ref="R275:T275"/>
    <mergeCell ref="U275:W275"/>
    <mergeCell ref="B276:I276"/>
    <mergeCell ref="J276:K276"/>
    <mergeCell ref="L276:M276"/>
    <mergeCell ref="N276:O276"/>
    <mergeCell ref="P276:Q276"/>
    <mergeCell ref="R276:T276"/>
    <mergeCell ref="U276:W276"/>
    <mergeCell ref="B277:I277"/>
    <mergeCell ref="J277:K277"/>
    <mergeCell ref="L277:M277"/>
    <mergeCell ref="N277:O277"/>
    <mergeCell ref="P277:Q277"/>
    <mergeCell ref="R277:T277"/>
    <mergeCell ref="U277:W277"/>
    <mergeCell ref="A321:A322"/>
    <mergeCell ref="B321:E322"/>
    <mergeCell ref="F321:W321"/>
    <mergeCell ref="X321:Z322"/>
    <mergeCell ref="F322:G322"/>
    <mergeCell ref="H322:I322"/>
    <mergeCell ref="J322:K322"/>
    <mergeCell ref="L322:M322"/>
    <mergeCell ref="N322:O322"/>
    <mergeCell ref="P322:Q322"/>
    <mergeCell ref="R322:S322"/>
    <mergeCell ref="T322:U322"/>
    <mergeCell ref="V322:W322"/>
    <mergeCell ref="B323:E323"/>
    <mergeCell ref="F323:G323"/>
    <mergeCell ref="H323:I323"/>
    <mergeCell ref="J323:K323"/>
    <mergeCell ref="L323:M323"/>
    <mergeCell ref="N323:O323"/>
    <mergeCell ref="P323:Q323"/>
    <mergeCell ref="R323:S323"/>
    <mergeCell ref="T323:U323"/>
    <mergeCell ref="V323:W323"/>
    <mergeCell ref="X323:Z323"/>
    <mergeCell ref="R324:S324"/>
    <mergeCell ref="B324:E324"/>
    <mergeCell ref="F324:G324"/>
    <mergeCell ref="H324:I324"/>
    <mergeCell ref="J324:K324"/>
    <mergeCell ref="T324:U324"/>
    <mergeCell ref="V324:W324"/>
    <mergeCell ref="X324:Z324"/>
    <mergeCell ref="A315:Y315"/>
    <mergeCell ref="A316:Y316"/>
    <mergeCell ref="A317:Y317"/>
    <mergeCell ref="S318:Y318"/>
    <mergeCell ref="L324:M324"/>
    <mergeCell ref="N324:O324"/>
    <mergeCell ref="P324:Q324"/>
  </mergeCells>
  <printOptions/>
  <pageMargins left="0.7874015748031497" right="0.2755905511811024" top="0.3937007874015748" bottom="0.3937007874015748" header="0.5118110236220472" footer="0.5118110236220472"/>
  <pageSetup fitToHeight="10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"ТФИ по Краснорскому краю"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Вершинская Анна Вячеславовна</dc:creator>
  <cp:keywords/>
  <dc:description/>
  <cp:lastModifiedBy>Вершинская Анна Вячеславовна</cp:lastModifiedBy>
  <cp:lastPrinted>2005-12-10T06:41:45Z</cp:lastPrinted>
  <dcterms:created xsi:type="dcterms:W3CDTF">2005-06-28T08:11:23Z</dcterms:created>
  <dcterms:modified xsi:type="dcterms:W3CDTF">2005-12-10T06:41:49Z</dcterms:modified>
  <cp:category/>
  <cp:version/>
  <cp:contentType/>
  <cp:contentStatus/>
</cp:coreProperties>
</file>