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2" activeTab="1"/>
  </bookViews>
  <sheets>
    <sheet name="ГАЗ 66-01" sheetId="1" r:id="rId1"/>
    <sheet name="Урал 4320" sheetId="2" r:id="rId2"/>
    <sheet name="Трактор" sheetId="3" r:id="rId3"/>
    <sheet name="Транспортер" sheetId="4" r:id="rId4"/>
    <sheet name="Лошадь" sheetId="5" r:id="rId5"/>
  </sheets>
  <definedNames/>
  <calcPr fullCalcOnLoad="1"/>
</workbook>
</file>

<file path=xl/sharedStrings.xml><?xml version="1.0" encoding="utf-8"?>
<sst xmlns="http://schemas.openxmlformats.org/spreadsheetml/2006/main" count="200" uniqueCount="98">
  <si>
    <t>Пример расчета единичной сметной расценки по ССН 10</t>
  </si>
  <si>
    <t>Вид транспорта</t>
  </si>
  <si>
    <t>Тип</t>
  </si>
  <si>
    <t>Дорога</t>
  </si>
  <si>
    <t>Расстояние перевозки, км</t>
  </si>
  <si>
    <t>Масса груза, т</t>
  </si>
  <si>
    <t>Норма времени, машино-смена/100 т</t>
  </si>
  <si>
    <t>Затраты времени, маш/смен</t>
  </si>
  <si>
    <t>Автомобиль</t>
  </si>
  <si>
    <t>ГАЗ-66-01</t>
  </si>
  <si>
    <t>Бездорожье</t>
  </si>
  <si>
    <t>Тв=</t>
  </si>
  <si>
    <t>Тнр=</t>
  </si>
  <si>
    <t>К=</t>
  </si>
  <si>
    <t>Кдоп=</t>
  </si>
  <si>
    <t>Ксс=</t>
  </si>
  <si>
    <t>Ф=</t>
  </si>
  <si>
    <t>Цт=</t>
  </si>
  <si>
    <t>Цм=</t>
  </si>
  <si>
    <t>Цтр=</t>
  </si>
  <si>
    <t>Цс=</t>
  </si>
  <si>
    <t>Цк=</t>
  </si>
  <si>
    <t>Цш=</t>
  </si>
  <si>
    <t>Заработная плата=(8,3682*Нвр*Тв*К+(0,5834*Нвр+0,01726*L)*Тнр)*(1+Кдоп)*(1+Ксс)</t>
  </si>
  <si>
    <t>Материальные затраты</t>
  </si>
  <si>
    <t>№ п/п</t>
  </si>
  <si>
    <t>Статьи затрат</t>
  </si>
  <si>
    <t>Сумма</t>
  </si>
  <si>
    <t>Материальные затраты=40,35*Ir*Цт+0,525*Ir*(2,16*Цм+0,273*Цтр+0,087*Цс+0,2*Цк)+</t>
  </si>
  <si>
    <t>ИТОГО</t>
  </si>
  <si>
    <t>Урал-4320</t>
  </si>
  <si>
    <t>Заработная плата=(8,3682*Нвр*Тв*К+(0,9486*Нвр+0,02926*L)*Тнр)*(1+Кдоп)*(1+Ксс)</t>
  </si>
  <si>
    <t>Материальные затраты=18,93*Ir*Цт+0,246*Ir*(2,88*Цм+0,364*Цтр+0,087*Цс+0,3*Цк)+</t>
  </si>
  <si>
    <t>Трактор</t>
  </si>
  <si>
    <t>Трр=</t>
  </si>
  <si>
    <t>Цпт=</t>
  </si>
  <si>
    <t>См=</t>
  </si>
  <si>
    <t>Стр=</t>
  </si>
  <si>
    <t>Си=</t>
  </si>
  <si>
    <t>Т-170 МБГ-1</t>
  </si>
  <si>
    <t>Заработная плата=8*(0,24*Трр+Тв)*(1+Кдоп)*(1+Ксс)</t>
  </si>
  <si>
    <t>Спл=</t>
  </si>
  <si>
    <t>Фпр=</t>
  </si>
  <si>
    <t>Амортизация=6,825*0,0001*(1,2*Ф+Фпр)</t>
  </si>
  <si>
    <t>Гусеничный транспортер</t>
  </si>
  <si>
    <t>ГАЗ-71</t>
  </si>
  <si>
    <t>Заработная плата=8*(0,26*Трр+Тв)*(1+Кдоп)*(1+Ксс)</t>
  </si>
  <si>
    <t>Материальные затраты=1,05*(67Цт+0,67*Цпт+3,015*См+0,603*Стр+0,067*Си+0,047*Спл+</t>
  </si>
  <si>
    <t>Материальные затраты=1,05*(52Цт+2,621*См+0,262*Стр+0,524*Спл+411*0,000001*Ф)</t>
  </si>
  <si>
    <t>Амортизация=14,39*0,0001*Ф</t>
  </si>
  <si>
    <t>Лошадь массой 400 кг</t>
  </si>
  <si>
    <t>Бездорожье равнина</t>
  </si>
  <si>
    <t>Персонал</t>
  </si>
  <si>
    <t>Норма времени, чел. смен на коне-день</t>
  </si>
  <si>
    <t>Затраты</t>
  </si>
  <si>
    <t>Возчик (ездовой)</t>
  </si>
  <si>
    <t>Ветфельдшер</t>
  </si>
  <si>
    <t>Подсобный рабочий 2 разряда</t>
  </si>
  <si>
    <t>Кузнец</t>
  </si>
  <si>
    <t>Итого основная з/плата</t>
  </si>
  <si>
    <t>Дополнительная з/плата</t>
  </si>
  <si>
    <t>Итого з/плата</t>
  </si>
  <si>
    <t>Заработная плата на один коне-день:</t>
  </si>
  <si>
    <t>Материалы на коне-день:</t>
  </si>
  <si>
    <t>Сено злаковое</t>
  </si>
  <si>
    <t>Солома яровая</t>
  </si>
  <si>
    <t>Концентраты (овес)</t>
  </si>
  <si>
    <t>Корнеплоды</t>
  </si>
  <si>
    <t>Соль поваренная</t>
  </si>
  <si>
    <t>Корм лошади:</t>
  </si>
  <si>
    <t>Медикаменты (8% от стоимости корма)</t>
  </si>
  <si>
    <t>Материалы для ремонта сбруи (0,67% от стоимости лошади)</t>
  </si>
  <si>
    <t>Амортизация на коне-день=0,00001*60*Цл+0,00001*76*Цседла</t>
  </si>
  <si>
    <t>Цл=</t>
  </si>
  <si>
    <t>Цседла=</t>
  </si>
  <si>
    <t>Заработная плата</t>
  </si>
  <si>
    <t>Амортизация</t>
  </si>
  <si>
    <t>№</t>
  </si>
  <si>
    <t>Стоимость</t>
  </si>
  <si>
    <t>Дневная ставка, руб.</t>
  </si>
  <si>
    <t>Итого</t>
  </si>
  <si>
    <t>Отчисления на социальное страхование</t>
  </si>
  <si>
    <t>по нормам расхода</t>
  </si>
  <si>
    <t>Цена</t>
  </si>
  <si>
    <t>Норма расхо-да</t>
  </si>
  <si>
    <t>Едини-ца</t>
  </si>
  <si>
    <t>Наименование материалов</t>
  </si>
  <si>
    <t>кг</t>
  </si>
  <si>
    <t xml:space="preserve">Расчет транспортировки автомобилем УРАЛ </t>
  </si>
  <si>
    <t xml:space="preserve">Расчет транспортировки автомобилем ГАЗ-66-01 </t>
  </si>
  <si>
    <t>Расчет числа машино-смен на перевозку грузов</t>
  </si>
  <si>
    <t xml:space="preserve">Расчет числа машино-смен на перевозку грузов </t>
  </si>
  <si>
    <t xml:space="preserve">Расчет транспортировки трактором </t>
  </si>
  <si>
    <t xml:space="preserve">Расчет транспортировки гусеничным транспортером ГАЗ-61 </t>
  </si>
  <si>
    <t>Норма времени, коне-день/тонну</t>
  </si>
  <si>
    <t>Затраты времени, коне/день</t>
  </si>
  <si>
    <t xml:space="preserve">Вьючный </t>
  </si>
  <si>
    <t xml:space="preserve">Расчет транспортировки вьючным транспортом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</si>
</sst>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#,##0.000"/>
    <numFmt numFmtId="175" formatCode="#\ ##0.00"/>
    <numFmt numFmtId="176" formatCode="0.00#"/>
    <numFmt numFmtId="177" formatCode="#\ ##0.000"/>
    <numFmt numFmtId="178" formatCode="0.0##%"/>
    <numFmt numFmtId="179" formatCode="0.0#%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0"/>
      <name val="Arial Cyr"/>
      <family val="2"/>
    </font>
    <font>
      <b/>
      <i/>
      <sz val="10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showGridLines="0" workbookViewId="0" topLeftCell="A1">
      <selection activeCell="F35" sqref="F35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5" width="3.75390625" style="0" customWidth="1"/>
    <col min="6" max="6" width="8.125" style="0" customWidth="1"/>
    <col min="7" max="8" width="3.75390625" style="0" customWidth="1"/>
    <col min="9" max="9" width="4.25390625" style="0" customWidth="1"/>
    <col min="10" max="19" width="3.75390625" style="0" customWidth="1"/>
    <col min="20" max="20" width="6.875" style="0" customWidth="1"/>
    <col min="21" max="16384" width="3.75390625" style="0" customWidth="1"/>
  </cols>
  <sheetData>
    <row r="1" spans="2:24" ht="15.7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3" spans="2:24" ht="12.75">
      <c r="B3" s="27" t="s">
        <v>90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5" spans="1:20" s="1" customFormat="1" ht="54" customHeight="1">
      <c r="A5" s="3" t="s">
        <v>25</v>
      </c>
      <c r="B5" s="28" t="s">
        <v>1</v>
      </c>
      <c r="C5" s="28"/>
      <c r="D5" s="28"/>
      <c r="E5" s="28" t="s">
        <v>2</v>
      </c>
      <c r="F5" s="28"/>
      <c r="G5" s="28" t="s">
        <v>3</v>
      </c>
      <c r="H5" s="28"/>
      <c r="I5" s="28"/>
      <c r="J5" s="28" t="s">
        <v>4</v>
      </c>
      <c r="K5" s="28"/>
      <c r="L5" s="28"/>
      <c r="M5" s="28" t="s">
        <v>5</v>
      </c>
      <c r="N5" s="28"/>
      <c r="O5" s="28" t="s">
        <v>6</v>
      </c>
      <c r="P5" s="28"/>
      <c r="Q5" s="28"/>
      <c r="R5" s="28" t="s">
        <v>7</v>
      </c>
      <c r="S5" s="28"/>
      <c r="T5" s="28"/>
    </row>
    <row r="6" spans="1:20" ht="12.75">
      <c r="A6" s="8">
        <v>1</v>
      </c>
      <c r="B6" s="31" t="s">
        <v>8</v>
      </c>
      <c r="C6" s="31"/>
      <c r="D6" s="31"/>
      <c r="E6" s="31" t="s">
        <v>9</v>
      </c>
      <c r="F6" s="31"/>
      <c r="G6" s="31" t="s">
        <v>10</v>
      </c>
      <c r="H6" s="31"/>
      <c r="I6" s="31"/>
      <c r="J6" s="31">
        <v>80</v>
      </c>
      <c r="K6" s="31"/>
      <c r="L6" s="31"/>
      <c r="M6" s="31">
        <v>730</v>
      </c>
      <c r="N6" s="31"/>
      <c r="O6" s="31">
        <v>85.65</v>
      </c>
      <c r="P6" s="31"/>
      <c r="Q6" s="31"/>
      <c r="R6" s="29">
        <f>O6*M6/100</f>
        <v>625.2450000000001</v>
      </c>
      <c r="S6" s="29"/>
      <c r="T6" s="29"/>
    </row>
    <row r="8" spans="2:20" ht="12.75">
      <c r="B8" s="30" t="s">
        <v>89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10" spans="2:8" ht="12.75">
      <c r="B10" s="10" t="s">
        <v>11</v>
      </c>
      <c r="C10" s="32">
        <v>16.31</v>
      </c>
      <c r="D10" s="32"/>
      <c r="F10" s="10" t="s">
        <v>17</v>
      </c>
      <c r="G10" s="32">
        <v>12.8</v>
      </c>
      <c r="H10" s="32"/>
    </row>
    <row r="11" spans="2:17" ht="12.75">
      <c r="B11" s="10" t="s">
        <v>12</v>
      </c>
      <c r="C11" s="32">
        <v>10.97</v>
      </c>
      <c r="D11" s="32"/>
      <c r="F11" s="10" t="s">
        <v>18</v>
      </c>
      <c r="G11" s="32">
        <v>26.5</v>
      </c>
      <c r="H11" s="32"/>
      <c r="Q11" s="14"/>
    </row>
    <row r="12" spans="2:8" ht="12.75">
      <c r="B12" s="10" t="s">
        <v>13</v>
      </c>
      <c r="C12" s="32">
        <v>1</v>
      </c>
      <c r="D12" s="32"/>
      <c r="F12" s="10" t="s">
        <v>19</v>
      </c>
      <c r="G12" s="32">
        <v>32</v>
      </c>
      <c r="H12" s="32"/>
    </row>
    <row r="13" spans="2:8" ht="12.75">
      <c r="B13" s="10" t="s">
        <v>14</v>
      </c>
      <c r="C13" s="32">
        <v>0.079</v>
      </c>
      <c r="D13" s="32"/>
      <c r="F13" s="10" t="s">
        <v>20</v>
      </c>
      <c r="G13" s="32">
        <v>20</v>
      </c>
      <c r="H13" s="32"/>
    </row>
    <row r="14" spans="2:8" ht="12.75">
      <c r="B14" s="10" t="s">
        <v>15</v>
      </c>
      <c r="C14" s="32">
        <v>0.39</v>
      </c>
      <c r="D14" s="32"/>
      <c r="F14" s="10" t="s">
        <v>21</v>
      </c>
      <c r="G14" s="32">
        <v>55</v>
      </c>
      <c r="H14" s="32"/>
    </row>
    <row r="15" spans="2:8" ht="12.75">
      <c r="B15" s="10" t="s">
        <v>16</v>
      </c>
      <c r="C15" s="32">
        <v>294173.61</v>
      </c>
      <c r="D15" s="32"/>
      <c r="F15" s="10" t="s">
        <v>22</v>
      </c>
      <c r="G15" s="32">
        <v>2500</v>
      </c>
      <c r="H15" s="32"/>
    </row>
    <row r="17" spans="2:20" ht="12.75">
      <c r="B17" s="33" t="s">
        <v>23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9" spans="2:20" ht="12.75">
      <c r="B19" s="33" t="s">
        <v>28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2:20" ht="12.75">
      <c r="B20" s="33" t="str">
        <f>"+0,00001*10,336*Цш*L+0,000001*1,024*Ф*L"</f>
        <v>+0,00001*10,336*Цш*L+0,000001*1,024*Ф*L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2" spans="2:20" ht="12.75" hidden="1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4" spans="2:11" ht="12.75">
      <c r="B24" s="12" t="s">
        <v>25</v>
      </c>
      <c r="C24" s="34" t="s">
        <v>26</v>
      </c>
      <c r="D24" s="34"/>
      <c r="E24" s="34"/>
      <c r="F24" s="34"/>
      <c r="G24" s="34"/>
      <c r="H24" s="34" t="s">
        <v>27</v>
      </c>
      <c r="I24" s="34"/>
      <c r="J24" s="34"/>
      <c r="K24" s="34"/>
    </row>
    <row r="25" spans="2:11" ht="12.75">
      <c r="B25" s="8">
        <v>1</v>
      </c>
      <c r="C25" s="35" t="s">
        <v>75</v>
      </c>
      <c r="D25" s="35"/>
      <c r="E25" s="35"/>
      <c r="F25" s="35"/>
      <c r="G25" s="35"/>
      <c r="H25" s="29">
        <f>((8.3682*O6*C10*C12+(0.5834*O6+0.01726*100)*C11)*(1+C13)*(1+C14))*M6/100</f>
        <v>134197.75199937896</v>
      </c>
      <c r="I25" s="29"/>
      <c r="J25" s="29"/>
      <c r="K25" s="29"/>
    </row>
    <row r="26" spans="2:11" ht="12.75">
      <c r="B26" s="8">
        <v>2</v>
      </c>
      <c r="C26" s="35" t="s">
        <v>24</v>
      </c>
      <c r="D26" s="35"/>
      <c r="E26" s="35"/>
      <c r="F26" s="35"/>
      <c r="G26" s="35"/>
      <c r="H26" s="29">
        <f>(40.35*J6*G10+0.525*J6*(2.16*G11+0.273*G12+0.087*G13+0.2*G14)+0.00001*10.336*G15*100+0.000001*1.024*C15*100)*M6/100</f>
        <v>326167.1782569472</v>
      </c>
      <c r="I26" s="29"/>
      <c r="J26" s="29"/>
      <c r="K26" s="29"/>
    </row>
    <row r="27" spans="2:11" ht="12.75">
      <c r="B27" s="8">
        <v>3</v>
      </c>
      <c r="C27" s="35" t="s">
        <v>76</v>
      </c>
      <c r="D27" s="35"/>
      <c r="E27" s="35"/>
      <c r="F27" s="35"/>
      <c r="G27" s="35"/>
      <c r="H27" s="29">
        <f>C15*14.3%*R6/305</f>
        <v>86236.3041513979</v>
      </c>
      <c r="I27" s="29"/>
      <c r="J27" s="29"/>
      <c r="K27" s="29"/>
    </row>
    <row r="28" spans="2:11" ht="12.75">
      <c r="B28" s="11"/>
      <c r="C28" s="36" t="s">
        <v>29</v>
      </c>
      <c r="D28" s="37"/>
      <c r="E28" s="37"/>
      <c r="F28" s="37"/>
      <c r="G28" s="38"/>
      <c r="H28" s="39">
        <f>SUM(H25:K27)</f>
        <v>546601.2344077241</v>
      </c>
      <c r="I28" s="34"/>
      <c r="J28" s="34"/>
      <c r="K28" s="34"/>
    </row>
  </sheetData>
  <mergeCells count="43">
    <mergeCell ref="C28:G28"/>
    <mergeCell ref="H28:K28"/>
    <mergeCell ref="C26:G26"/>
    <mergeCell ref="H26:K26"/>
    <mergeCell ref="C27:G27"/>
    <mergeCell ref="H27:K27"/>
    <mergeCell ref="C24:G24"/>
    <mergeCell ref="H24:K24"/>
    <mergeCell ref="C25:G25"/>
    <mergeCell ref="H25:K25"/>
    <mergeCell ref="B17:T17"/>
    <mergeCell ref="B19:T19"/>
    <mergeCell ref="B20:T20"/>
    <mergeCell ref="B22:T22"/>
    <mergeCell ref="C14:D14"/>
    <mergeCell ref="C15:D15"/>
    <mergeCell ref="G10:H10"/>
    <mergeCell ref="G11:H11"/>
    <mergeCell ref="G12:H12"/>
    <mergeCell ref="G13:H13"/>
    <mergeCell ref="G14:H14"/>
    <mergeCell ref="G15:H15"/>
    <mergeCell ref="C10:D10"/>
    <mergeCell ref="C11:D11"/>
    <mergeCell ref="C12:D12"/>
    <mergeCell ref="C13:D13"/>
    <mergeCell ref="M6:N6"/>
    <mergeCell ref="O6:Q6"/>
    <mergeCell ref="R6:T6"/>
    <mergeCell ref="B8:T8"/>
    <mergeCell ref="B6:D6"/>
    <mergeCell ref="E6:F6"/>
    <mergeCell ref="G6:I6"/>
    <mergeCell ref="J6:L6"/>
    <mergeCell ref="B1:X1"/>
    <mergeCell ref="B3:X3"/>
    <mergeCell ref="B5:D5"/>
    <mergeCell ref="E5:F5"/>
    <mergeCell ref="G5:I5"/>
    <mergeCell ref="J5:L5"/>
    <mergeCell ref="M5:N5"/>
    <mergeCell ref="O5:Q5"/>
    <mergeCell ref="R5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showGridLines="0" tabSelected="1" workbookViewId="0" topLeftCell="A1">
      <selection activeCell="AA44" sqref="AA43:AA44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5" width="3.75390625" style="0" customWidth="1"/>
    <col min="6" max="6" width="8.125" style="0" customWidth="1"/>
    <col min="7" max="8" width="3.75390625" style="0" customWidth="1"/>
    <col min="9" max="9" width="4.25390625" style="0" customWidth="1"/>
    <col min="10" max="19" width="3.75390625" style="0" customWidth="1"/>
    <col min="20" max="20" width="6.875" style="0" customWidth="1"/>
    <col min="21" max="16384" width="3.75390625" style="0" customWidth="1"/>
  </cols>
  <sheetData>
    <row r="1" spans="2:24" ht="15.7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3" spans="2:24" ht="12.75">
      <c r="B3" s="27" t="s">
        <v>91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5" spans="1:20" s="1" customFormat="1" ht="54" customHeight="1">
      <c r="A5" s="3" t="s">
        <v>25</v>
      </c>
      <c r="B5" s="28" t="s">
        <v>1</v>
      </c>
      <c r="C5" s="28"/>
      <c r="D5" s="28"/>
      <c r="E5" s="28" t="s">
        <v>2</v>
      </c>
      <c r="F5" s="28"/>
      <c r="G5" s="28" t="s">
        <v>3</v>
      </c>
      <c r="H5" s="28"/>
      <c r="I5" s="28"/>
      <c r="J5" s="28" t="s">
        <v>4</v>
      </c>
      <c r="K5" s="28"/>
      <c r="L5" s="28"/>
      <c r="M5" s="28" t="s">
        <v>5</v>
      </c>
      <c r="N5" s="28"/>
      <c r="O5" s="28" t="s">
        <v>6</v>
      </c>
      <c r="P5" s="28"/>
      <c r="Q5" s="28"/>
      <c r="R5" s="28" t="s">
        <v>7</v>
      </c>
      <c r="S5" s="28"/>
      <c r="T5" s="28"/>
    </row>
    <row r="6" spans="1:20" ht="12.75" hidden="1">
      <c r="A6" s="8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9"/>
      <c r="S6" s="29"/>
      <c r="T6" s="29"/>
    </row>
    <row r="7" spans="1:20" ht="12.75">
      <c r="A7" s="8">
        <v>1</v>
      </c>
      <c r="B7" s="31" t="s">
        <v>8</v>
      </c>
      <c r="C7" s="31"/>
      <c r="D7" s="31"/>
      <c r="E7" s="31" t="s">
        <v>30</v>
      </c>
      <c r="F7" s="31"/>
      <c r="G7" s="31" t="s">
        <v>10</v>
      </c>
      <c r="H7" s="31"/>
      <c r="I7" s="31"/>
      <c r="J7" s="31">
        <v>80</v>
      </c>
      <c r="K7" s="31"/>
      <c r="L7" s="31"/>
      <c r="M7" s="31">
        <v>730</v>
      </c>
      <c r="N7" s="31"/>
      <c r="O7" s="31">
        <v>35.09</v>
      </c>
      <c r="P7" s="31"/>
      <c r="Q7" s="31"/>
      <c r="R7" s="29">
        <f>O7*M7/100</f>
        <v>256.157</v>
      </c>
      <c r="S7" s="29"/>
      <c r="T7" s="29"/>
    </row>
    <row r="8" spans="1:20" ht="12.75" hidden="1">
      <c r="A8" s="8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9"/>
      <c r="S8" s="29"/>
      <c r="T8" s="29"/>
    </row>
    <row r="9" spans="1:20" ht="26.25" customHeight="1" hidden="1">
      <c r="A9" s="8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  <c r="S9" s="44"/>
      <c r="T9" s="44"/>
    </row>
    <row r="10" spans="1:20" ht="38.25" customHeight="1" hidden="1">
      <c r="A10" s="13"/>
      <c r="B10" s="40"/>
      <c r="C10" s="41"/>
      <c r="D10" s="42"/>
      <c r="E10" s="40"/>
      <c r="F10" s="42"/>
      <c r="G10" s="40"/>
      <c r="H10" s="41"/>
      <c r="I10" s="42"/>
      <c r="J10" s="43"/>
      <c r="K10" s="43"/>
      <c r="L10" s="43"/>
      <c r="M10" s="43"/>
      <c r="N10" s="43"/>
      <c r="O10" s="40"/>
      <c r="P10" s="41"/>
      <c r="Q10" s="42"/>
      <c r="R10" s="43"/>
      <c r="S10" s="43"/>
      <c r="T10" s="43"/>
    </row>
    <row r="12" spans="2:20" ht="12.75" hidden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12.75" hidden="1"/>
    <row r="14" spans="2:8" ht="12.75" hidden="1">
      <c r="B14" s="10"/>
      <c r="C14" s="32"/>
      <c r="D14" s="32"/>
      <c r="F14" s="10"/>
      <c r="G14" s="32"/>
      <c r="H14" s="32"/>
    </row>
    <row r="15" spans="2:17" ht="12.75" hidden="1">
      <c r="B15" s="10"/>
      <c r="C15" s="32"/>
      <c r="D15" s="32"/>
      <c r="F15" s="10"/>
      <c r="G15" s="32"/>
      <c r="H15" s="32"/>
      <c r="Q15" s="14"/>
    </row>
    <row r="16" spans="2:8" ht="12.75" hidden="1">
      <c r="B16" s="10"/>
      <c r="C16" s="32"/>
      <c r="D16" s="32"/>
      <c r="F16" s="10"/>
      <c r="G16" s="32"/>
      <c r="H16" s="32"/>
    </row>
    <row r="17" spans="2:8" ht="12.75" hidden="1">
      <c r="B17" s="10"/>
      <c r="C17" s="32"/>
      <c r="D17" s="32"/>
      <c r="F17" s="10"/>
      <c r="G17" s="32"/>
      <c r="H17" s="32"/>
    </row>
    <row r="18" spans="2:8" ht="12.75" hidden="1">
      <c r="B18" s="10"/>
      <c r="C18" s="32"/>
      <c r="D18" s="32"/>
      <c r="F18" s="10"/>
      <c r="G18" s="32"/>
      <c r="H18" s="32"/>
    </row>
    <row r="19" spans="2:8" ht="12.75" hidden="1">
      <c r="B19" s="10"/>
      <c r="C19" s="32"/>
      <c r="D19" s="32"/>
      <c r="F19" s="10"/>
      <c r="G19" s="32"/>
      <c r="H19" s="32"/>
    </row>
    <row r="20" ht="12.75" hidden="1"/>
    <row r="21" spans="2:20" ht="12.75" hidden="1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12.75" hidden="1"/>
    <row r="23" spans="2:20" ht="12.75" hidden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2:20" ht="12.75" hidden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ht="12.75" hidden="1"/>
    <row r="26" spans="2:20" ht="12.75" hidden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ht="12.75" hidden="1"/>
    <row r="28" spans="2:11" ht="12.75" hidden="1">
      <c r="B28" s="12"/>
      <c r="C28" s="34"/>
      <c r="D28" s="34"/>
      <c r="E28" s="34"/>
      <c r="F28" s="34"/>
      <c r="G28" s="34"/>
      <c r="H28" s="34"/>
      <c r="I28" s="34"/>
      <c r="J28" s="34"/>
      <c r="K28" s="34"/>
    </row>
    <row r="29" spans="2:11" ht="12.75" hidden="1">
      <c r="B29" s="8"/>
      <c r="C29" s="35"/>
      <c r="D29" s="35"/>
      <c r="E29" s="35"/>
      <c r="F29" s="35"/>
      <c r="G29" s="35"/>
      <c r="H29" s="29"/>
      <c r="I29" s="29"/>
      <c r="J29" s="29"/>
      <c r="K29" s="29"/>
    </row>
    <row r="30" spans="2:11" ht="12.75" hidden="1">
      <c r="B30" s="8"/>
      <c r="C30" s="35"/>
      <c r="D30" s="35"/>
      <c r="E30" s="35"/>
      <c r="F30" s="35"/>
      <c r="G30" s="35"/>
      <c r="H30" s="29"/>
      <c r="I30" s="29"/>
      <c r="J30" s="29"/>
      <c r="K30" s="29"/>
    </row>
    <row r="31" spans="2:11" ht="12.75" hidden="1">
      <c r="B31" s="8"/>
      <c r="C31" s="35"/>
      <c r="D31" s="35"/>
      <c r="E31" s="35"/>
      <c r="F31" s="35"/>
      <c r="G31" s="35"/>
      <c r="H31" s="29"/>
      <c r="I31" s="29"/>
      <c r="J31" s="29"/>
      <c r="K31" s="29"/>
    </row>
    <row r="32" spans="2:11" ht="12.75" hidden="1">
      <c r="B32" s="11"/>
      <c r="C32" s="36"/>
      <c r="D32" s="37"/>
      <c r="E32" s="37"/>
      <c r="F32" s="37"/>
      <c r="G32" s="38"/>
      <c r="H32" s="39"/>
      <c r="I32" s="34"/>
      <c r="J32" s="34"/>
      <c r="K32" s="34"/>
    </row>
    <row r="34" spans="2:20" ht="12.75">
      <c r="B34" s="30" t="s">
        <v>88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6" spans="2:8" ht="12.75">
      <c r="B36" s="10" t="s">
        <v>11</v>
      </c>
      <c r="C36" s="32">
        <v>16.31</v>
      </c>
      <c r="D36" s="32"/>
      <c r="F36" s="10" t="s">
        <v>17</v>
      </c>
      <c r="G36" s="32">
        <v>12.8</v>
      </c>
      <c r="H36" s="32"/>
    </row>
    <row r="37" spans="2:8" ht="12.75">
      <c r="B37" s="10" t="s">
        <v>12</v>
      </c>
      <c r="C37" s="32">
        <v>10.97</v>
      </c>
      <c r="D37" s="32"/>
      <c r="F37" s="10" t="s">
        <v>18</v>
      </c>
      <c r="G37" s="32">
        <v>26.5</v>
      </c>
      <c r="H37" s="32"/>
    </row>
    <row r="38" spans="2:8" ht="12.75">
      <c r="B38" s="10" t="s">
        <v>13</v>
      </c>
      <c r="C38" s="32">
        <v>1</v>
      </c>
      <c r="D38" s="32"/>
      <c r="F38" s="10" t="s">
        <v>19</v>
      </c>
      <c r="G38" s="32">
        <v>32</v>
      </c>
      <c r="H38" s="32"/>
    </row>
    <row r="39" spans="2:8" ht="12.75">
      <c r="B39" s="10" t="s">
        <v>14</v>
      </c>
      <c r="C39" s="32">
        <v>0.079</v>
      </c>
      <c r="D39" s="32"/>
      <c r="F39" s="10" t="s">
        <v>20</v>
      </c>
      <c r="G39" s="32">
        <v>20</v>
      </c>
      <c r="H39" s="32"/>
    </row>
    <row r="40" spans="2:8" ht="12.75">
      <c r="B40" s="10" t="s">
        <v>15</v>
      </c>
      <c r="C40" s="32">
        <v>0.39</v>
      </c>
      <c r="D40" s="32"/>
      <c r="F40" s="10" t="s">
        <v>21</v>
      </c>
      <c r="G40" s="32">
        <v>55</v>
      </c>
      <c r="H40" s="32"/>
    </row>
    <row r="41" spans="2:8" ht="12.75">
      <c r="B41" s="10" t="s">
        <v>16</v>
      </c>
      <c r="C41" s="32">
        <v>870307.53</v>
      </c>
      <c r="D41" s="32"/>
      <c r="F41" s="10" t="s">
        <v>22</v>
      </c>
      <c r="G41" s="32">
        <v>2500</v>
      </c>
      <c r="H41" s="32"/>
    </row>
    <row r="43" spans="2:20" ht="12.75">
      <c r="B43" s="33" t="s">
        <v>31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5" spans="2:20" ht="12.75">
      <c r="B45" s="33" t="s">
        <v>32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2:20" ht="12.75">
      <c r="B46" s="33" t="str">
        <f>"+0,00001*18,113*Цш*L+0,000001*0,987*Ф*L"</f>
        <v>+0,00001*18,113*Цш*L+0,000001*0,987*Ф*L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8" spans="2:20" ht="12.75" hidden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50" spans="2:11" ht="12.75">
      <c r="B50" s="12" t="s">
        <v>25</v>
      </c>
      <c r="C50" s="34" t="s">
        <v>26</v>
      </c>
      <c r="D50" s="34"/>
      <c r="E50" s="34"/>
      <c r="F50" s="34"/>
      <c r="G50" s="34"/>
      <c r="H50" s="34" t="s">
        <v>27</v>
      </c>
      <c r="I50" s="34"/>
      <c r="J50" s="34"/>
      <c r="K50" s="34"/>
    </row>
    <row r="51" spans="2:11" ht="12.75">
      <c r="B51" s="8">
        <v>1</v>
      </c>
      <c r="C51" s="35" t="s">
        <v>75</v>
      </c>
      <c r="D51" s="35"/>
      <c r="E51" s="35"/>
      <c r="F51" s="35"/>
      <c r="G51" s="35"/>
      <c r="H51" s="29">
        <f>((8.3682*O7*C36*C38+(0.9486*O7+0.02926*100)*C37)*(1+C39)*(1+C40))*M7/100</f>
        <v>56785.20460569613</v>
      </c>
      <c r="I51" s="29"/>
      <c r="J51" s="29"/>
      <c r="K51" s="29"/>
    </row>
    <row r="52" spans="2:11" ht="12.75">
      <c r="B52" s="8">
        <v>2</v>
      </c>
      <c r="C52" s="35" t="s">
        <v>24</v>
      </c>
      <c r="D52" s="35"/>
      <c r="E52" s="35"/>
      <c r="F52" s="35"/>
      <c r="G52" s="35"/>
      <c r="H52" s="29">
        <f>(18.93*J7*G36+0.246*J7*(2.88*G37+0.364*G38+0.087*G39+0.3*G40)+0.00001*18.113*G41*100+0.000001*0.987*C41*100)*M7/100</f>
        <v>157721.42964044033</v>
      </c>
      <c r="I52" s="29"/>
      <c r="J52" s="29"/>
      <c r="K52" s="29"/>
    </row>
    <row r="53" spans="2:11" ht="12.75">
      <c r="B53" s="8">
        <v>3</v>
      </c>
      <c r="C53" s="35" t="s">
        <v>76</v>
      </c>
      <c r="D53" s="35"/>
      <c r="E53" s="35"/>
      <c r="F53" s="35"/>
      <c r="G53" s="35"/>
      <c r="H53" s="29">
        <f>C41*10%*R7/305</f>
        <v>73093.56261056065</v>
      </c>
      <c r="I53" s="29"/>
      <c r="J53" s="29"/>
      <c r="K53" s="29"/>
    </row>
    <row r="54" spans="2:11" ht="12.75">
      <c r="B54" s="11"/>
      <c r="C54" s="36" t="s">
        <v>29</v>
      </c>
      <c r="D54" s="37"/>
      <c r="E54" s="37"/>
      <c r="F54" s="37"/>
      <c r="G54" s="38"/>
      <c r="H54" s="39">
        <f>SUM(H51:K53)</f>
        <v>287600.1968566971</v>
      </c>
      <c r="I54" s="34"/>
      <c r="J54" s="34"/>
      <c r="K54" s="34"/>
    </row>
  </sheetData>
  <mergeCells count="98">
    <mergeCell ref="R10:T10"/>
    <mergeCell ref="B10:D10"/>
    <mergeCell ref="E10:F10"/>
    <mergeCell ref="G10:I10"/>
    <mergeCell ref="J10:L10"/>
    <mergeCell ref="C54:G54"/>
    <mergeCell ref="H54:K54"/>
    <mergeCell ref="M10:N10"/>
    <mergeCell ref="O10:Q10"/>
    <mergeCell ref="C52:G52"/>
    <mergeCell ref="H52:K52"/>
    <mergeCell ref="C53:G53"/>
    <mergeCell ref="H53:K53"/>
    <mergeCell ref="C50:G50"/>
    <mergeCell ref="H50:K50"/>
    <mergeCell ref="C51:G51"/>
    <mergeCell ref="H51:K51"/>
    <mergeCell ref="B43:T43"/>
    <mergeCell ref="B45:T45"/>
    <mergeCell ref="B46:T46"/>
    <mergeCell ref="B48:T48"/>
    <mergeCell ref="C40:D40"/>
    <mergeCell ref="G40:H40"/>
    <mergeCell ref="C41:D41"/>
    <mergeCell ref="G41:H41"/>
    <mergeCell ref="C38:D38"/>
    <mergeCell ref="G38:H38"/>
    <mergeCell ref="C39:D39"/>
    <mergeCell ref="G39:H39"/>
    <mergeCell ref="C32:G32"/>
    <mergeCell ref="H32:K32"/>
    <mergeCell ref="C37:D37"/>
    <mergeCell ref="G37:H37"/>
    <mergeCell ref="H29:K29"/>
    <mergeCell ref="C30:G30"/>
    <mergeCell ref="H30:K30"/>
    <mergeCell ref="C31:G31"/>
    <mergeCell ref="H31:K31"/>
    <mergeCell ref="B21:T21"/>
    <mergeCell ref="B23:T23"/>
    <mergeCell ref="B34:T34"/>
    <mergeCell ref="C36:D36"/>
    <mergeCell ref="G36:H36"/>
    <mergeCell ref="B24:T24"/>
    <mergeCell ref="B26:T26"/>
    <mergeCell ref="C28:G28"/>
    <mergeCell ref="H28:K28"/>
    <mergeCell ref="C29:G29"/>
    <mergeCell ref="C17:D17"/>
    <mergeCell ref="C18:D18"/>
    <mergeCell ref="C19:D19"/>
    <mergeCell ref="G14:H14"/>
    <mergeCell ref="G15:H15"/>
    <mergeCell ref="G16:H16"/>
    <mergeCell ref="G17:H17"/>
    <mergeCell ref="G18:H18"/>
    <mergeCell ref="G19:H19"/>
    <mergeCell ref="B12:T12"/>
    <mergeCell ref="C14:D14"/>
    <mergeCell ref="C15:D15"/>
    <mergeCell ref="C16:D16"/>
    <mergeCell ref="M8:N8"/>
    <mergeCell ref="O8:Q8"/>
    <mergeCell ref="R8:T8"/>
    <mergeCell ref="B9:D9"/>
    <mergeCell ref="E9:F9"/>
    <mergeCell ref="G9:I9"/>
    <mergeCell ref="J9:L9"/>
    <mergeCell ref="M9:N9"/>
    <mergeCell ref="O9:Q9"/>
    <mergeCell ref="R9:T9"/>
    <mergeCell ref="B8:D8"/>
    <mergeCell ref="E8:F8"/>
    <mergeCell ref="G8:I8"/>
    <mergeCell ref="J8:L8"/>
    <mergeCell ref="M6:N6"/>
    <mergeCell ref="O6:Q6"/>
    <mergeCell ref="R6:T6"/>
    <mergeCell ref="B7:D7"/>
    <mergeCell ref="E7:F7"/>
    <mergeCell ref="G7:I7"/>
    <mergeCell ref="J7:L7"/>
    <mergeCell ref="M7:N7"/>
    <mergeCell ref="O7:Q7"/>
    <mergeCell ref="R7:T7"/>
    <mergeCell ref="B6:D6"/>
    <mergeCell ref="E6:F6"/>
    <mergeCell ref="G6:I6"/>
    <mergeCell ref="J6:L6"/>
    <mergeCell ref="B1:X1"/>
    <mergeCell ref="B3:X3"/>
    <mergeCell ref="B5:D5"/>
    <mergeCell ref="E5:F5"/>
    <mergeCell ref="G5:I5"/>
    <mergeCell ref="J5:L5"/>
    <mergeCell ref="M5:N5"/>
    <mergeCell ref="O5:Q5"/>
    <mergeCell ref="R5:T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8"/>
  <sheetViews>
    <sheetView showGridLines="0" workbookViewId="0" topLeftCell="A74">
      <selection activeCell="B87" sqref="B87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5" width="3.75390625" style="0" customWidth="1"/>
    <col min="6" max="6" width="8.125" style="0" customWidth="1"/>
    <col min="7" max="8" width="3.75390625" style="0" customWidth="1"/>
    <col min="9" max="9" width="4.25390625" style="0" customWidth="1"/>
    <col min="10" max="19" width="3.75390625" style="0" customWidth="1"/>
    <col min="20" max="20" width="6.875" style="0" customWidth="1"/>
    <col min="21" max="16384" width="3.75390625" style="0" customWidth="1"/>
  </cols>
  <sheetData>
    <row r="1" spans="2:24" ht="15.7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3" spans="2:24" ht="12.75">
      <c r="B3" s="27" t="s">
        <v>90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5" spans="1:20" s="1" customFormat="1" ht="54" customHeight="1">
      <c r="A5" s="3" t="s">
        <v>25</v>
      </c>
      <c r="B5" s="28" t="s">
        <v>1</v>
      </c>
      <c r="C5" s="28"/>
      <c r="D5" s="28"/>
      <c r="E5" s="28" t="s">
        <v>2</v>
      </c>
      <c r="F5" s="28"/>
      <c r="G5" s="28" t="s">
        <v>3</v>
      </c>
      <c r="H5" s="28"/>
      <c r="I5" s="28"/>
      <c r="J5" s="28" t="s">
        <v>4</v>
      </c>
      <c r="K5" s="28"/>
      <c r="L5" s="28"/>
      <c r="M5" s="28" t="s">
        <v>5</v>
      </c>
      <c r="N5" s="28"/>
      <c r="O5" s="28" t="s">
        <v>6</v>
      </c>
      <c r="P5" s="28"/>
      <c r="Q5" s="28"/>
      <c r="R5" s="28" t="s">
        <v>7</v>
      </c>
      <c r="S5" s="28"/>
      <c r="T5" s="28"/>
    </row>
    <row r="6" spans="1:20" ht="12.75" hidden="1">
      <c r="A6" s="8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9"/>
      <c r="S6" s="29"/>
      <c r="T6" s="29"/>
    </row>
    <row r="7" spans="1:20" ht="12.75" hidden="1">
      <c r="A7" s="8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29"/>
      <c r="S7" s="29"/>
      <c r="T7" s="29"/>
    </row>
    <row r="8" spans="1:20" ht="12.75">
      <c r="A8" s="8">
        <v>1</v>
      </c>
      <c r="B8" s="31" t="s">
        <v>33</v>
      </c>
      <c r="C8" s="31"/>
      <c r="D8" s="31"/>
      <c r="E8" s="31" t="s">
        <v>39</v>
      </c>
      <c r="F8" s="31"/>
      <c r="G8" s="31" t="s">
        <v>10</v>
      </c>
      <c r="H8" s="31"/>
      <c r="I8" s="31"/>
      <c r="J8" s="31">
        <v>40</v>
      </c>
      <c r="K8" s="31"/>
      <c r="L8" s="31"/>
      <c r="M8" s="31">
        <v>360</v>
      </c>
      <c r="N8" s="31"/>
      <c r="O8" s="31">
        <v>18.9</v>
      </c>
      <c r="P8" s="31"/>
      <c r="Q8" s="31"/>
      <c r="R8" s="29">
        <f>O8*M8/100</f>
        <v>68.03999999999999</v>
      </c>
      <c r="S8" s="29"/>
      <c r="T8" s="29"/>
    </row>
    <row r="9" spans="1:20" ht="26.25" customHeight="1" hidden="1">
      <c r="A9" s="8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  <c r="S9" s="44"/>
      <c r="T9" s="44"/>
    </row>
    <row r="10" spans="1:20" ht="38.25" customHeight="1" hidden="1">
      <c r="A10" s="13"/>
      <c r="B10" s="40"/>
      <c r="C10" s="41"/>
      <c r="D10" s="42"/>
      <c r="E10" s="40"/>
      <c r="F10" s="42"/>
      <c r="G10" s="40"/>
      <c r="H10" s="41"/>
      <c r="I10" s="42"/>
      <c r="J10" s="43"/>
      <c r="K10" s="43"/>
      <c r="L10" s="43"/>
      <c r="M10" s="43"/>
      <c r="N10" s="43"/>
      <c r="O10" s="40"/>
      <c r="P10" s="41"/>
      <c r="Q10" s="42"/>
      <c r="R10" s="43"/>
      <c r="S10" s="43"/>
      <c r="T10" s="43"/>
    </row>
    <row r="12" spans="2:20" ht="12.75" hidden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12.75" hidden="1"/>
    <row r="14" spans="2:8" ht="12.75" hidden="1">
      <c r="B14" s="10"/>
      <c r="C14" s="32"/>
      <c r="D14" s="32"/>
      <c r="F14" s="10"/>
      <c r="G14" s="32"/>
      <c r="H14" s="32"/>
    </row>
    <row r="15" spans="2:17" ht="12.75" hidden="1">
      <c r="B15" s="10"/>
      <c r="C15" s="32"/>
      <c r="D15" s="32"/>
      <c r="F15" s="10"/>
      <c r="G15" s="32"/>
      <c r="H15" s="32"/>
      <c r="Q15" s="14"/>
    </row>
    <row r="16" spans="2:8" ht="12.75" hidden="1">
      <c r="B16" s="10"/>
      <c r="C16" s="32"/>
      <c r="D16" s="32"/>
      <c r="F16" s="10"/>
      <c r="G16" s="32"/>
      <c r="H16" s="32"/>
    </row>
    <row r="17" spans="2:8" ht="12.75" hidden="1">
      <c r="B17" s="10"/>
      <c r="C17" s="32"/>
      <c r="D17" s="32"/>
      <c r="F17" s="10"/>
      <c r="G17" s="32"/>
      <c r="H17" s="32"/>
    </row>
    <row r="18" spans="2:8" ht="12.75" hidden="1">
      <c r="B18" s="10"/>
      <c r="C18" s="32"/>
      <c r="D18" s="32"/>
      <c r="F18" s="10"/>
      <c r="G18" s="32"/>
      <c r="H18" s="32"/>
    </row>
    <row r="19" spans="2:8" ht="12.75" hidden="1">
      <c r="B19" s="10"/>
      <c r="C19" s="32"/>
      <c r="D19" s="32"/>
      <c r="F19" s="10"/>
      <c r="G19" s="32"/>
      <c r="H19" s="32"/>
    </row>
    <row r="20" ht="12.75" hidden="1"/>
    <row r="21" spans="2:20" ht="12.75" hidden="1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12.75" hidden="1"/>
    <row r="23" spans="2:20" ht="12.75" hidden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2:20" ht="12.75" hidden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ht="12.75" hidden="1"/>
    <row r="26" spans="2:20" ht="12.75" hidden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ht="12.75" hidden="1"/>
    <row r="28" spans="2:11" ht="12.75" hidden="1">
      <c r="B28" s="12"/>
      <c r="C28" s="34"/>
      <c r="D28" s="34"/>
      <c r="E28" s="34"/>
      <c r="F28" s="34"/>
      <c r="G28" s="34"/>
      <c r="H28" s="34"/>
      <c r="I28" s="34"/>
      <c r="J28" s="34"/>
      <c r="K28" s="34"/>
    </row>
    <row r="29" spans="2:11" ht="12.75" hidden="1">
      <c r="B29" s="8"/>
      <c r="C29" s="35"/>
      <c r="D29" s="35"/>
      <c r="E29" s="35"/>
      <c r="F29" s="35"/>
      <c r="G29" s="35"/>
      <c r="H29" s="29"/>
      <c r="I29" s="29"/>
      <c r="J29" s="29"/>
      <c r="K29" s="29"/>
    </row>
    <row r="30" spans="2:11" ht="12.75" hidden="1">
      <c r="B30" s="8"/>
      <c r="C30" s="35"/>
      <c r="D30" s="35"/>
      <c r="E30" s="35"/>
      <c r="F30" s="35"/>
      <c r="G30" s="35"/>
      <c r="H30" s="29"/>
      <c r="I30" s="29"/>
      <c r="J30" s="29"/>
      <c r="K30" s="29"/>
    </row>
    <row r="31" spans="2:11" ht="12.75" hidden="1">
      <c r="B31" s="8"/>
      <c r="C31" s="35"/>
      <c r="D31" s="35"/>
      <c r="E31" s="35"/>
      <c r="F31" s="35"/>
      <c r="G31" s="35"/>
      <c r="H31" s="29"/>
      <c r="I31" s="29"/>
      <c r="J31" s="29"/>
      <c r="K31" s="29"/>
    </row>
    <row r="32" spans="2:11" ht="12.75" hidden="1">
      <c r="B32" s="11"/>
      <c r="C32" s="36"/>
      <c r="D32" s="37"/>
      <c r="E32" s="37"/>
      <c r="F32" s="37"/>
      <c r="G32" s="38"/>
      <c r="H32" s="39"/>
      <c r="I32" s="34"/>
      <c r="J32" s="34"/>
      <c r="K32" s="34"/>
    </row>
    <row r="33" ht="12.75" hidden="1"/>
    <row r="34" spans="2:20" ht="12.75" hidden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ht="12.75" hidden="1"/>
    <row r="36" spans="2:8" ht="12.75" hidden="1">
      <c r="B36" s="10"/>
      <c r="C36" s="32"/>
      <c r="D36" s="32"/>
      <c r="F36" s="10"/>
      <c r="G36" s="32"/>
      <c r="H36" s="32"/>
    </row>
    <row r="37" spans="2:8" ht="12.75" hidden="1">
      <c r="B37" s="10"/>
      <c r="C37" s="32"/>
      <c r="D37" s="32"/>
      <c r="F37" s="10"/>
      <c r="G37" s="32"/>
      <c r="H37" s="32"/>
    </row>
    <row r="38" spans="2:8" ht="12.75" hidden="1">
      <c r="B38" s="10"/>
      <c r="C38" s="32"/>
      <c r="D38" s="32"/>
      <c r="F38" s="10"/>
      <c r="G38" s="32"/>
      <c r="H38" s="32"/>
    </row>
    <row r="39" spans="2:8" ht="12.75" hidden="1">
      <c r="B39" s="10"/>
      <c r="C39" s="32"/>
      <c r="D39" s="32"/>
      <c r="F39" s="10"/>
      <c r="G39" s="32"/>
      <c r="H39" s="32"/>
    </row>
    <row r="40" spans="2:8" ht="12.75" hidden="1">
      <c r="B40" s="10"/>
      <c r="C40" s="32"/>
      <c r="D40" s="32"/>
      <c r="F40" s="10"/>
      <c r="G40" s="32"/>
      <c r="H40" s="32"/>
    </row>
    <row r="41" spans="2:8" ht="12.75" hidden="1">
      <c r="B41" s="10"/>
      <c r="C41" s="32"/>
      <c r="D41" s="32"/>
      <c r="F41" s="10"/>
      <c r="G41" s="32"/>
      <c r="H41" s="32"/>
    </row>
    <row r="42" ht="12.75" hidden="1"/>
    <row r="43" spans="2:20" ht="12.75" hidden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ht="12.75" hidden="1"/>
    <row r="45" spans="2:20" ht="12.75" hidden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2:20" ht="12.75" hidden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ht="12.75" hidden="1"/>
    <row r="48" spans="2:20" ht="12.75" hidden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ht="12.75" hidden="1"/>
    <row r="50" spans="2:11" ht="12.75" hidden="1">
      <c r="B50" s="12"/>
      <c r="C50" s="34"/>
      <c r="D50" s="34"/>
      <c r="E50" s="34"/>
      <c r="F50" s="34"/>
      <c r="G50" s="34"/>
      <c r="H50" s="34"/>
      <c r="I50" s="34"/>
      <c r="J50" s="34"/>
      <c r="K50" s="34"/>
    </row>
    <row r="51" spans="2:11" ht="12.75" hidden="1">
      <c r="B51" s="8"/>
      <c r="C51" s="35"/>
      <c r="D51" s="35"/>
      <c r="E51" s="35"/>
      <c r="F51" s="35"/>
      <c r="G51" s="35"/>
      <c r="H51" s="29"/>
      <c r="I51" s="29"/>
      <c r="J51" s="29"/>
      <c r="K51" s="29"/>
    </row>
    <row r="52" spans="2:11" ht="12.75" hidden="1">
      <c r="B52" s="8"/>
      <c r="C52" s="35"/>
      <c r="D52" s="35"/>
      <c r="E52" s="35"/>
      <c r="F52" s="35"/>
      <c r="G52" s="35"/>
      <c r="H52" s="29"/>
      <c r="I52" s="29"/>
      <c r="J52" s="29"/>
      <c r="K52" s="29"/>
    </row>
    <row r="53" spans="2:11" ht="12.75" hidden="1">
      <c r="B53" s="8"/>
      <c r="C53" s="35"/>
      <c r="D53" s="35"/>
      <c r="E53" s="35"/>
      <c r="F53" s="35"/>
      <c r="G53" s="35"/>
      <c r="H53" s="29"/>
      <c r="I53" s="29"/>
      <c r="J53" s="29"/>
      <c r="K53" s="29"/>
    </row>
    <row r="54" spans="2:11" ht="12.75" hidden="1">
      <c r="B54" s="11"/>
      <c r="C54" s="36"/>
      <c r="D54" s="37"/>
      <c r="E54" s="37"/>
      <c r="F54" s="37"/>
      <c r="G54" s="38"/>
      <c r="H54" s="39"/>
      <c r="I54" s="34"/>
      <c r="J54" s="34"/>
      <c r="K54" s="34"/>
    </row>
    <row r="55" ht="12.75" hidden="1"/>
    <row r="57" spans="2:20" ht="12.75">
      <c r="B57" s="30" t="s">
        <v>92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9" spans="2:8" ht="12.75">
      <c r="B59" s="10" t="s">
        <v>11</v>
      </c>
      <c r="C59" s="32">
        <v>16.31</v>
      </c>
      <c r="D59" s="32"/>
      <c r="F59" s="10" t="s">
        <v>17</v>
      </c>
      <c r="G59" s="32">
        <v>9.5</v>
      </c>
      <c r="H59" s="32"/>
    </row>
    <row r="60" spans="2:8" ht="12.75">
      <c r="B60" s="10" t="s">
        <v>34</v>
      </c>
      <c r="C60" s="32">
        <v>9.67</v>
      </c>
      <c r="D60" s="32"/>
      <c r="F60" s="10" t="s">
        <v>35</v>
      </c>
      <c r="G60" s="32">
        <v>9.5</v>
      </c>
      <c r="H60" s="32"/>
    </row>
    <row r="61" spans="2:8" ht="12.75">
      <c r="B61" s="10" t="s">
        <v>13</v>
      </c>
      <c r="C61" s="32">
        <v>1</v>
      </c>
      <c r="D61" s="32"/>
      <c r="F61" s="10" t="s">
        <v>36</v>
      </c>
      <c r="G61" s="32">
        <v>26.5</v>
      </c>
      <c r="H61" s="32"/>
    </row>
    <row r="62" spans="2:8" ht="12.75">
      <c r="B62" s="10" t="s">
        <v>14</v>
      </c>
      <c r="C62" s="32">
        <v>0.079</v>
      </c>
      <c r="D62" s="32"/>
      <c r="F62" s="10" t="s">
        <v>37</v>
      </c>
      <c r="G62" s="32">
        <v>32</v>
      </c>
      <c r="H62" s="32"/>
    </row>
    <row r="63" spans="2:8" ht="12.75">
      <c r="B63" s="10" t="s">
        <v>15</v>
      </c>
      <c r="C63" s="32">
        <v>0.39</v>
      </c>
      <c r="D63" s="32"/>
      <c r="F63" s="10" t="s">
        <v>38</v>
      </c>
      <c r="G63" s="32">
        <v>25</v>
      </c>
      <c r="H63" s="32"/>
    </row>
    <row r="64" spans="2:8" ht="12.75">
      <c r="B64" s="10" t="s">
        <v>16</v>
      </c>
      <c r="C64" s="32">
        <v>872944</v>
      </c>
      <c r="D64" s="32"/>
      <c r="F64" s="10" t="s">
        <v>41</v>
      </c>
      <c r="G64" s="32">
        <v>36</v>
      </c>
      <c r="H64" s="32"/>
    </row>
    <row r="65" spans="2:8" ht="12.75">
      <c r="B65" s="10" t="s">
        <v>42</v>
      </c>
      <c r="C65" s="25">
        <v>20000</v>
      </c>
      <c r="D65" s="25"/>
      <c r="F65" s="10"/>
      <c r="G65" s="32"/>
      <c r="H65" s="32"/>
    </row>
    <row r="67" spans="2:20" ht="12.75">
      <c r="B67" s="33" t="s">
        <v>40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9" spans="2:20" ht="12.75">
      <c r="B69" s="33" t="s">
        <v>47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2:20" ht="12.75">
      <c r="B70" s="33" t="str">
        <f>"+411*0,000001*Ф)"</f>
        <v>+411*0,000001*Ф)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2" spans="2:20" ht="12.75">
      <c r="B72" s="33" t="s">
        <v>43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4" spans="2:11" ht="12.75">
      <c r="B74" s="12" t="s">
        <v>25</v>
      </c>
      <c r="C74" s="34" t="s">
        <v>26</v>
      </c>
      <c r="D74" s="34"/>
      <c r="E74" s="34"/>
      <c r="F74" s="34"/>
      <c r="G74" s="34"/>
      <c r="H74" s="34" t="s">
        <v>27</v>
      </c>
      <c r="I74" s="34"/>
      <c r="J74" s="34"/>
      <c r="K74" s="34"/>
    </row>
    <row r="75" spans="2:11" ht="12.75">
      <c r="B75" s="8">
        <v>1</v>
      </c>
      <c r="C75" s="35" t="s">
        <v>75</v>
      </c>
      <c r="D75" s="35"/>
      <c r="E75" s="35"/>
      <c r="F75" s="35"/>
      <c r="G75" s="35"/>
      <c r="H75" s="29">
        <f>8*(0.24*C60+C59)*(1+C62)*(1+C63)*R8</f>
        <v>15209.748771759358</v>
      </c>
      <c r="I75" s="29"/>
      <c r="J75" s="29"/>
      <c r="K75" s="29"/>
    </row>
    <row r="76" spans="2:11" ht="12.75">
      <c r="B76" s="8">
        <v>2</v>
      </c>
      <c r="C76" s="35" t="s">
        <v>24</v>
      </c>
      <c r="D76" s="35"/>
      <c r="E76" s="35"/>
      <c r="F76" s="35"/>
      <c r="G76" s="35"/>
      <c r="H76" s="29">
        <f>(1.05*(67*G59+0.67*G60+3.015*G61+0.603*G62+0.067*G63+0.047*G64+411*0.000001*C64))*R8</f>
        <v>78886.64818792799</v>
      </c>
      <c r="I76" s="29"/>
      <c r="J76" s="29"/>
      <c r="K76" s="29"/>
    </row>
    <row r="77" spans="2:11" ht="12.75">
      <c r="B77" s="8">
        <v>3</v>
      </c>
      <c r="C77" s="35" t="s">
        <v>76</v>
      </c>
      <c r="D77" s="35"/>
      <c r="E77" s="35"/>
      <c r="F77" s="35"/>
      <c r="G77" s="35"/>
      <c r="H77" s="29">
        <f>6.825*0.0001*(1.2*C64+C65)*R8</f>
        <v>49573.340893439985</v>
      </c>
      <c r="I77" s="29"/>
      <c r="J77" s="29"/>
      <c r="K77" s="29"/>
    </row>
    <row r="78" spans="2:11" ht="12.75">
      <c r="B78" s="11"/>
      <c r="C78" s="36" t="s">
        <v>29</v>
      </c>
      <c r="D78" s="37"/>
      <c r="E78" s="37"/>
      <c r="F78" s="37"/>
      <c r="G78" s="38"/>
      <c r="H78" s="39">
        <f>SUM(H75:K77)</f>
        <v>143669.73785312733</v>
      </c>
      <c r="I78" s="34"/>
      <c r="J78" s="34"/>
      <c r="K78" s="34"/>
    </row>
  </sheetData>
  <mergeCells count="127">
    <mergeCell ref="B1:X1"/>
    <mergeCell ref="B3:X3"/>
    <mergeCell ref="B5:D5"/>
    <mergeCell ref="E5:F5"/>
    <mergeCell ref="G5:I5"/>
    <mergeCell ref="J5:L5"/>
    <mergeCell ref="M5:N5"/>
    <mergeCell ref="O5:Q5"/>
    <mergeCell ref="R5:T5"/>
    <mergeCell ref="B6:D6"/>
    <mergeCell ref="E6:F6"/>
    <mergeCell ref="G6:I6"/>
    <mergeCell ref="J6:L6"/>
    <mergeCell ref="M6:N6"/>
    <mergeCell ref="O6:Q6"/>
    <mergeCell ref="R6:T6"/>
    <mergeCell ref="B7:D7"/>
    <mergeCell ref="E7:F7"/>
    <mergeCell ref="G7:I7"/>
    <mergeCell ref="J7:L7"/>
    <mergeCell ref="M7:N7"/>
    <mergeCell ref="O7:Q7"/>
    <mergeCell ref="R7:T7"/>
    <mergeCell ref="B8:D8"/>
    <mergeCell ref="E8:F8"/>
    <mergeCell ref="G8:I8"/>
    <mergeCell ref="J8:L8"/>
    <mergeCell ref="M8:N8"/>
    <mergeCell ref="O8:Q8"/>
    <mergeCell ref="R8:T8"/>
    <mergeCell ref="B9:D9"/>
    <mergeCell ref="E9:F9"/>
    <mergeCell ref="G9:I9"/>
    <mergeCell ref="J9:L9"/>
    <mergeCell ref="M9:N9"/>
    <mergeCell ref="O9:Q9"/>
    <mergeCell ref="R9:T9"/>
    <mergeCell ref="B12:T12"/>
    <mergeCell ref="C14:D14"/>
    <mergeCell ref="C15:D15"/>
    <mergeCell ref="C16:D16"/>
    <mergeCell ref="C17:D17"/>
    <mergeCell ref="C18:D18"/>
    <mergeCell ref="C19:D19"/>
    <mergeCell ref="G14:H14"/>
    <mergeCell ref="G15:H15"/>
    <mergeCell ref="G16:H16"/>
    <mergeCell ref="G17:H17"/>
    <mergeCell ref="G18:H18"/>
    <mergeCell ref="G19:H19"/>
    <mergeCell ref="B21:T21"/>
    <mergeCell ref="B23:T23"/>
    <mergeCell ref="B34:T34"/>
    <mergeCell ref="C36:D36"/>
    <mergeCell ref="G36:H36"/>
    <mergeCell ref="B24:T24"/>
    <mergeCell ref="B26:T26"/>
    <mergeCell ref="C28:G28"/>
    <mergeCell ref="H28:K28"/>
    <mergeCell ref="C29:G29"/>
    <mergeCell ref="H29:K29"/>
    <mergeCell ref="C30:G30"/>
    <mergeCell ref="H30:K30"/>
    <mergeCell ref="C31:G31"/>
    <mergeCell ref="H31:K31"/>
    <mergeCell ref="C32:G32"/>
    <mergeCell ref="H32:K32"/>
    <mergeCell ref="C37:D37"/>
    <mergeCell ref="G37:H37"/>
    <mergeCell ref="C38:D38"/>
    <mergeCell ref="G38:H38"/>
    <mergeCell ref="C39:D39"/>
    <mergeCell ref="G39:H39"/>
    <mergeCell ref="C40:D40"/>
    <mergeCell ref="G40:H40"/>
    <mergeCell ref="C41:D41"/>
    <mergeCell ref="G41:H41"/>
    <mergeCell ref="B43:T43"/>
    <mergeCell ref="B45:T45"/>
    <mergeCell ref="B46:T46"/>
    <mergeCell ref="B48:T48"/>
    <mergeCell ref="C50:G50"/>
    <mergeCell ref="H50:K50"/>
    <mergeCell ref="C51:G51"/>
    <mergeCell ref="H51:K51"/>
    <mergeCell ref="C52:G52"/>
    <mergeCell ref="H52:K52"/>
    <mergeCell ref="C53:G53"/>
    <mergeCell ref="H53:K53"/>
    <mergeCell ref="C54:G54"/>
    <mergeCell ref="H54:K54"/>
    <mergeCell ref="B57:T57"/>
    <mergeCell ref="C59:D59"/>
    <mergeCell ref="G59:H59"/>
    <mergeCell ref="C60:D60"/>
    <mergeCell ref="G60:H60"/>
    <mergeCell ref="C61:D61"/>
    <mergeCell ref="G61:H61"/>
    <mergeCell ref="C62:D62"/>
    <mergeCell ref="G62:H62"/>
    <mergeCell ref="C63:D63"/>
    <mergeCell ref="G63:H63"/>
    <mergeCell ref="C64:D64"/>
    <mergeCell ref="G64:H64"/>
    <mergeCell ref="C77:G77"/>
    <mergeCell ref="H77:K77"/>
    <mergeCell ref="C74:G74"/>
    <mergeCell ref="H74:K74"/>
    <mergeCell ref="C75:G75"/>
    <mergeCell ref="H75:K75"/>
    <mergeCell ref="G65:H65"/>
    <mergeCell ref="C65:D65"/>
    <mergeCell ref="B67:T67"/>
    <mergeCell ref="B69:T69"/>
    <mergeCell ref="B70:T70"/>
    <mergeCell ref="B72:T72"/>
    <mergeCell ref="C78:G78"/>
    <mergeCell ref="H78:K78"/>
    <mergeCell ref="C76:G76"/>
    <mergeCell ref="H76:K76"/>
    <mergeCell ref="M10:N10"/>
    <mergeCell ref="O10:Q10"/>
    <mergeCell ref="R10:T10"/>
    <mergeCell ref="B10:D10"/>
    <mergeCell ref="E10:F10"/>
    <mergeCell ref="G10:I10"/>
    <mergeCell ref="J10:L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2"/>
  <sheetViews>
    <sheetView showGridLines="0" workbookViewId="0" topLeftCell="A91">
      <selection activeCell="B108" sqref="B108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5" width="3.75390625" style="0" customWidth="1"/>
    <col min="6" max="6" width="8.125" style="0" customWidth="1"/>
    <col min="7" max="8" width="3.75390625" style="0" customWidth="1"/>
    <col min="9" max="9" width="4.25390625" style="0" customWidth="1"/>
    <col min="10" max="19" width="3.75390625" style="0" customWidth="1"/>
    <col min="20" max="20" width="6.875" style="0" customWidth="1"/>
    <col min="21" max="16384" width="3.75390625" style="0" customWidth="1"/>
  </cols>
  <sheetData>
    <row r="1" spans="2:24" ht="15.7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3" spans="2:24" ht="12.75">
      <c r="B3" s="27" t="s">
        <v>91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5" spans="1:20" s="1" customFormat="1" ht="54" customHeight="1">
      <c r="A5" s="3" t="s">
        <v>25</v>
      </c>
      <c r="B5" s="28" t="s">
        <v>1</v>
      </c>
      <c r="C5" s="28"/>
      <c r="D5" s="28"/>
      <c r="E5" s="28" t="s">
        <v>2</v>
      </c>
      <c r="F5" s="28"/>
      <c r="G5" s="28" t="s">
        <v>3</v>
      </c>
      <c r="H5" s="28"/>
      <c r="I5" s="28"/>
      <c r="J5" s="28" t="s">
        <v>4</v>
      </c>
      <c r="K5" s="28"/>
      <c r="L5" s="28"/>
      <c r="M5" s="28" t="s">
        <v>5</v>
      </c>
      <c r="N5" s="28"/>
      <c r="O5" s="28" t="s">
        <v>6</v>
      </c>
      <c r="P5" s="28"/>
      <c r="Q5" s="28"/>
      <c r="R5" s="28" t="s">
        <v>7</v>
      </c>
      <c r="S5" s="28"/>
      <c r="T5" s="28"/>
    </row>
    <row r="6" spans="1:20" ht="12.75" hidden="1">
      <c r="A6" s="8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9"/>
      <c r="S6" s="29"/>
      <c r="T6" s="29"/>
    </row>
    <row r="7" spans="1:20" ht="12.75" hidden="1">
      <c r="A7" s="8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29"/>
      <c r="S7" s="29"/>
      <c r="T7" s="29"/>
    </row>
    <row r="8" spans="1:20" ht="12.75" hidden="1">
      <c r="A8" s="8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9"/>
      <c r="S8" s="29"/>
      <c r="T8" s="29"/>
    </row>
    <row r="9" spans="1:20" ht="26.25" customHeight="1">
      <c r="A9" s="13">
        <v>1</v>
      </c>
      <c r="B9" s="40" t="s">
        <v>44</v>
      </c>
      <c r="C9" s="41"/>
      <c r="D9" s="42"/>
      <c r="E9" s="43" t="s">
        <v>45</v>
      </c>
      <c r="F9" s="43"/>
      <c r="G9" s="43" t="s">
        <v>10</v>
      </c>
      <c r="H9" s="43"/>
      <c r="I9" s="43"/>
      <c r="J9" s="43">
        <v>17</v>
      </c>
      <c r="K9" s="43"/>
      <c r="L9" s="43"/>
      <c r="M9" s="43">
        <v>28</v>
      </c>
      <c r="N9" s="43"/>
      <c r="O9" s="43">
        <v>42.76</v>
      </c>
      <c r="P9" s="43"/>
      <c r="Q9" s="43"/>
      <c r="R9" s="44">
        <f>O9*M9/100</f>
        <v>11.9728</v>
      </c>
      <c r="S9" s="44"/>
      <c r="T9" s="44"/>
    </row>
    <row r="10" spans="1:20" ht="38.25" customHeight="1" hidden="1">
      <c r="A10" s="13"/>
      <c r="B10" s="40"/>
      <c r="C10" s="41"/>
      <c r="D10" s="42"/>
      <c r="E10" s="40"/>
      <c r="F10" s="42"/>
      <c r="G10" s="40"/>
      <c r="H10" s="41"/>
      <c r="I10" s="42"/>
      <c r="J10" s="43"/>
      <c r="K10" s="43"/>
      <c r="L10" s="43"/>
      <c r="M10" s="43"/>
      <c r="N10" s="43"/>
      <c r="O10" s="40"/>
      <c r="P10" s="41"/>
      <c r="Q10" s="42"/>
      <c r="R10" s="43"/>
      <c r="S10" s="43"/>
      <c r="T10" s="43"/>
    </row>
    <row r="12" spans="2:20" ht="12.75" hidden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12.75" hidden="1"/>
    <row r="14" spans="2:8" ht="12.75" hidden="1">
      <c r="B14" s="10"/>
      <c r="C14" s="32"/>
      <c r="D14" s="32"/>
      <c r="F14" s="10"/>
      <c r="G14" s="32"/>
      <c r="H14" s="32"/>
    </row>
    <row r="15" spans="2:17" ht="12.75" hidden="1">
      <c r="B15" s="10"/>
      <c r="C15" s="32"/>
      <c r="D15" s="32"/>
      <c r="F15" s="10"/>
      <c r="G15" s="32"/>
      <c r="H15" s="32"/>
      <c r="Q15" s="14"/>
    </row>
    <row r="16" spans="2:8" ht="12.75" hidden="1">
      <c r="B16" s="10"/>
      <c r="C16" s="32"/>
      <c r="D16" s="32"/>
      <c r="F16" s="10"/>
      <c r="G16" s="32"/>
      <c r="H16" s="32"/>
    </row>
    <row r="17" spans="2:8" ht="12.75" hidden="1">
      <c r="B17" s="10"/>
      <c r="C17" s="32"/>
      <c r="D17" s="32"/>
      <c r="F17" s="10"/>
      <c r="G17" s="32"/>
      <c r="H17" s="32"/>
    </row>
    <row r="18" spans="2:8" ht="12.75" hidden="1">
      <c r="B18" s="10"/>
      <c r="C18" s="32"/>
      <c r="D18" s="32"/>
      <c r="F18" s="10"/>
      <c r="G18" s="32"/>
      <c r="H18" s="32"/>
    </row>
    <row r="19" spans="2:8" ht="12.75" hidden="1">
      <c r="B19" s="10"/>
      <c r="C19" s="32"/>
      <c r="D19" s="32"/>
      <c r="F19" s="10"/>
      <c r="G19" s="32"/>
      <c r="H19" s="32"/>
    </row>
    <row r="20" ht="12.75" hidden="1"/>
    <row r="21" spans="2:20" ht="12.75" hidden="1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12.75" hidden="1"/>
    <row r="23" spans="2:20" ht="12.75" hidden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2:20" ht="12.75" hidden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ht="12.75" hidden="1"/>
    <row r="26" spans="2:20" ht="12.75" hidden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ht="12.75" hidden="1"/>
    <row r="28" spans="2:11" ht="12.75" hidden="1">
      <c r="B28" s="12"/>
      <c r="C28" s="34"/>
      <c r="D28" s="34"/>
      <c r="E28" s="34"/>
      <c r="F28" s="34"/>
      <c r="G28" s="34"/>
      <c r="H28" s="34"/>
      <c r="I28" s="34"/>
      <c r="J28" s="34"/>
      <c r="K28" s="34"/>
    </row>
    <row r="29" spans="2:11" ht="12.75" hidden="1">
      <c r="B29" s="8"/>
      <c r="C29" s="35"/>
      <c r="D29" s="35"/>
      <c r="E29" s="35"/>
      <c r="F29" s="35"/>
      <c r="G29" s="35"/>
      <c r="H29" s="29"/>
      <c r="I29" s="29"/>
      <c r="J29" s="29"/>
      <c r="K29" s="29"/>
    </row>
    <row r="30" spans="2:11" ht="12.75" hidden="1">
      <c r="B30" s="8"/>
      <c r="C30" s="35"/>
      <c r="D30" s="35"/>
      <c r="E30" s="35"/>
      <c r="F30" s="35"/>
      <c r="G30" s="35"/>
      <c r="H30" s="29"/>
      <c r="I30" s="29"/>
      <c r="J30" s="29"/>
      <c r="K30" s="29"/>
    </row>
    <row r="31" spans="2:11" ht="12.75" hidden="1">
      <c r="B31" s="8"/>
      <c r="C31" s="35"/>
      <c r="D31" s="35"/>
      <c r="E31" s="35"/>
      <c r="F31" s="35"/>
      <c r="G31" s="35"/>
      <c r="H31" s="29"/>
      <c r="I31" s="29"/>
      <c r="J31" s="29"/>
      <c r="K31" s="29"/>
    </row>
    <row r="32" spans="2:11" ht="12.75" hidden="1">
      <c r="B32" s="11"/>
      <c r="C32" s="36"/>
      <c r="D32" s="37"/>
      <c r="E32" s="37"/>
      <c r="F32" s="37"/>
      <c r="G32" s="38"/>
      <c r="H32" s="39"/>
      <c r="I32" s="34"/>
      <c r="J32" s="34"/>
      <c r="K32" s="34"/>
    </row>
    <row r="33" ht="12.75" hidden="1"/>
    <row r="34" spans="2:20" ht="12.75" hidden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ht="12.75" hidden="1"/>
    <row r="36" spans="2:8" ht="12.75" hidden="1">
      <c r="B36" s="10"/>
      <c r="C36" s="32"/>
      <c r="D36" s="32"/>
      <c r="F36" s="10"/>
      <c r="G36" s="32"/>
      <c r="H36" s="32"/>
    </row>
    <row r="37" spans="2:8" ht="12.75" hidden="1">
      <c r="B37" s="10"/>
      <c r="C37" s="32"/>
      <c r="D37" s="32"/>
      <c r="F37" s="10"/>
      <c r="G37" s="32"/>
      <c r="H37" s="32"/>
    </row>
    <row r="38" spans="2:8" ht="12.75" hidden="1">
      <c r="B38" s="10"/>
      <c r="C38" s="32"/>
      <c r="D38" s="32"/>
      <c r="F38" s="10"/>
      <c r="G38" s="32"/>
      <c r="H38" s="32"/>
    </row>
    <row r="39" spans="2:8" ht="12.75" hidden="1">
      <c r="B39" s="10"/>
      <c r="C39" s="32"/>
      <c r="D39" s="32"/>
      <c r="F39" s="10"/>
      <c r="G39" s="32"/>
      <c r="H39" s="32"/>
    </row>
    <row r="40" spans="2:8" ht="12.75" hidden="1">
      <c r="B40" s="10"/>
      <c r="C40" s="32"/>
      <c r="D40" s="32"/>
      <c r="F40" s="10"/>
      <c r="G40" s="32"/>
      <c r="H40" s="32"/>
    </row>
    <row r="41" spans="2:8" ht="12.75" hidden="1">
      <c r="B41" s="10"/>
      <c r="C41" s="32"/>
      <c r="D41" s="32"/>
      <c r="F41" s="10"/>
      <c r="G41" s="32"/>
      <c r="H41" s="32"/>
    </row>
    <row r="42" ht="12.75" hidden="1"/>
    <row r="43" spans="2:20" ht="12.75" hidden="1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ht="12.75" hidden="1"/>
    <row r="45" spans="2:20" ht="12.75" hidden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2:20" ht="12.75" hidden="1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ht="12.75" hidden="1"/>
    <row r="48" spans="2:20" ht="12.75" hidden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ht="12.75" hidden="1"/>
    <row r="50" spans="2:11" ht="12.75" hidden="1">
      <c r="B50" s="12"/>
      <c r="C50" s="34"/>
      <c r="D50" s="34"/>
      <c r="E50" s="34"/>
      <c r="F50" s="34"/>
      <c r="G50" s="34"/>
      <c r="H50" s="34"/>
      <c r="I50" s="34"/>
      <c r="J50" s="34"/>
      <c r="K50" s="34"/>
    </row>
    <row r="51" spans="2:11" ht="12.75" hidden="1">
      <c r="B51" s="8"/>
      <c r="C51" s="35"/>
      <c r="D51" s="35"/>
      <c r="E51" s="35"/>
      <c r="F51" s="35"/>
      <c r="G51" s="35"/>
      <c r="H51" s="29"/>
      <c r="I51" s="29"/>
      <c r="J51" s="29"/>
      <c r="K51" s="29"/>
    </row>
    <row r="52" spans="2:11" ht="12.75" hidden="1">
      <c r="B52" s="8"/>
      <c r="C52" s="35"/>
      <c r="D52" s="35"/>
      <c r="E52" s="35"/>
      <c r="F52" s="35"/>
      <c r="G52" s="35"/>
      <c r="H52" s="29"/>
      <c r="I52" s="29"/>
      <c r="J52" s="29"/>
      <c r="K52" s="29"/>
    </row>
    <row r="53" spans="2:11" ht="12.75" hidden="1">
      <c r="B53" s="8"/>
      <c r="C53" s="35"/>
      <c r="D53" s="35"/>
      <c r="E53" s="35"/>
      <c r="F53" s="35"/>
      <c r="G53" s="35"/>
      <c r="H53" s="29"/>
      <c r="I53" s="29"/>
      <c r="J53" s="29"/>
      <c r="K53" s="29"/>
    </row>
    <row r="54" spans="2:11" ht="12.75" hidden="1">
      <c r="B54" s="11"/>
      <c r="C54" s="36"/>
      <c r="D54" s="37"/>
      <c r="E54" s="37"/>
      <c r="F54" s="37"/>
      <c r="G54" s="38"/>
      <c r="H54" s="39"/>
      <c r="I54" s="34"/>
      <c r="J54" s="34"/>
      <c r="K54" s="34"/>
    </row>
    <row r="55" ht="12.75" hidden="1"/>
    <row r="56" ht="12.75" hidden="1"/>
    <row r="57" spans="2:20" ht="12.75" hidden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ht="12.75" hidden="1"/>
    <row r="59" spans="2:8" ht="12.75" hidden="1">
      <c r="B59" s="10"/>
      <c r="C59" s="32"/>
      <c r="D59" s="32"/>
      <c r="F59" s="10"/>
      <c r="G59" s="32"/>
      <c r="H59" s="32"/>
    </row>
    <row r="60" spans="2:8" ht="12.75" hidden="1">
      <c r="B60" s="10"/>
      <c r="C60" s="32"/>
      <c r="D60" s="32"/>
      <c r="F60" s="10"/>
      <c r="G60" s="32"/>
      <c r="H60" s="32"/>
    </row>
    <row r="61" spans="2:8" ht="12.75" hidden="1">
      <c r="B61" s="10"/>
      <c r="C61" s="32"/>
      <c r="D61" s="32"/>
      <c r="F61" s="10"/>
      <c r="G61" s="32"/>
      <c r="H61" s="32"/>
    </row>
    <row r="62" spans="2:8" ht="12.75" hidden="1">
      <c r="B62" s="10"/>
      <c r="C62" s="32"/>
      <c r="D62" s="32"/>
      <c r="F62" s="10"/>
      <c r="G62" s="32"/>
      <c r="H62" s="32"/>
    </row>
    <row r="63" spans="2:8" ht="12.75" hidden="1">
      <c r="B63" s="10"/>
      <c r="C63" s="32"/>
      <c r="D63" s="32"/>
      <c r="F63" s="10"/>
      <c r="G63" s="32"/>
      <c r="H63" s="32"/>
    </row>
    <row r="64" spans="2:8" ht="12.75" hidden="1">
      <c r="B64" s="10"/>
      <c r="C64" s="32"/>
      <c r="D64" s="32"/>
      <c r="F64" s="10"/>
      <c r="G64" s="32"/>
      <c r="H64" s="32"/>
    </row>
    <row r="65" spans="2:8" ht="12.75" hidden="1">
      <c r="B65" s="10"/>
      <c r="C65" s="25"/>
      <c r="D65" s="25"/>
      <c r="F65" s="10"/>
      <c r="G65" s="32"/>
      <c r="H65" s="32"/>
    </row>
    <row r="66" ht="12.75" hidden="1"/>
    <row r="67" spans="2:20" ht="12.75" hidden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ht="12.75" hidden="1"/>
    <row r="69" spans="2:20" ht="12.75" hidden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2:20" ht="12.75" hidden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ht="12.75" hidden="1"/>
    <row r="72" spans="2:20" ht="12.75" hidden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ht="12.75" hidden="1"/>
    <row r="74" spans="2:11" ht="12.75" hidden="1">
      <c r="B74" s="12"/>
      <c r="C74" s="34"/>
      <c r="D74" s="34"/>
      <c r="E74" s="34"/>
      <c r="F74" s="34"/>
      <c r="G74" s="34"/>
      <c r="H74" s="34"/>
      <c r="I74" s="34"/>
      <c r="J74" s="34"/>
      <c r="K74" s="34"/>
    </row>
    <row r="75" spans="2:11" ht="12.75" hidden="1">
      <c r="B75" s="8"/>
      <c r="C75" s="35"/>
      <c r="D75" s="35"/>
      <c r="E75" s="35"/>
      <c r="F75" s="35"/>
      <c r="G75" s="35"/>
      <c r="H75" s="29"/>
      <c r="I75" s="29"/>
      <c r="J75" s="29"/>
      <c r="K75" s="29"/>
    </row>
    <row r="76" spans="2:11" ht="12.75" hidden="1">
      <c r="B76" s="8"/>
      <c r="C76" s="35"/>
      <c r="D76" s="35"/>
      <c r="E76" s="35"/>
      <c r="F76" s="35"/>
      <c r="G76" s="35"/>
      <c r="H76" s="29"/>
      <c r="I76" s="29"/>
      <c r="J76" s="29"/>
      <c r="K76" s="29"/>
    </row>
    <row r="77" spans="2:11" ht="12.75" hidden="1">
      <c r="B77" s="8"/>
      <c r="C77" s="35"/>
      <c r="D77" s="35"/>
      <c r="E77" s="35"/>
      <c r="F77" s="35"/>
      <c r="G77" s="35"/>
      <c r="H77" s="29"/>
      <c r="I77" s="29"/>
      <c r="J77" s="29"/>
      <c r="K77" s="29"/>
    </row>
    <row r="78" spans="2:11" ht="12.75" hidden="1">
      <c r="B78" s="11"/>
      <c r="C78" s="36"/>
      <c r="D78" s="37"/>
      <c r="E78" s="37"/>
      <c r="F78" s="37"/>
      <c r="G78" s="38"/>
      <c r="H78" s="39"/>
      <c r="I78" s="34"/>
      <c r="J78" s="34"/>
      <c r="K78" s="34"/>
    </row>
    <row r="81" spans="2:20" ht="12.75">
      <c r="B81" s="30" t="s">
        <v>93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3" spans="2:8" ht="12.75">
      <c r="B83" s="10" t="s">
        <v>11</v>
      </c>
      <c r="C83" s="32">
        <v>16.31</v>
      </c>
      <c r="D83" s="32"/>
      <c r="F83" s="10" t="s">
        <v>17</v>
      </c>
      <c r="G83" s="32">
        <v>9.5</v>
      </c>
      <c r="H83" s="32"/>
    </row>
    <row r="84" spans="2:8" ht="12.75">
      <c r="B84" s="10" t="s">
        <v>34</v>
      </c>
      <c r="C84" s="32">
        <v>9.67</v>
      </c>
      <c r="D84" s="32"/>
      <c r="F84" s="10"/>
      <c r="G84" s="32"/>
      <c r="H84" s="32"/>
    </row>
    <row r="85" spans="2:8" ht="12.75">
      <c r="B85" s="10" t="s">
        <v>13</v>
      </c>
      <c r="C85" s="32">
        <v>1</v>
      </c>
      <c r="D85" s="32"/>
      <c r="F85" s="10" t="s">
        <v>36</v>
      </c>
      <c r="G85" s="32">
        <v>26.5</v>
      </c>
      <c r="H85" s="32"/>
    </row>
    <row r="86" spans="2:8" ht="12.75">
      <c r="B86" s="10" t="s">
        <v>14</v>
      </c>
      <c r="C86" s="32">
        <v>0.079</v>
      </c>
      <c r="D86" s="32"/>
      <c r="F86" s="10" t="s">
        <v>37</v>
      </c>
      <c r="G86" s="32">
        <v>32</v>
      </c>
      <c r="H86" s="32"/>
    </row>
    <row r="87" spans="2:8" ht="12.75">
      <c r="B87" s="10" t="s">
        <v>15</v>
      </c>
      <c r="C87" s="32">
        <v>0.39</v>
      </c>
      <c r="D87" s="32"/>
      <c r="F87" s="10"/>
      <c r="G87" s="32"/>
      <c r="H87" s="32"/>
    </row>
    <row r="88" spans="2:8" ht="12.75">
      <c r="B88" s="10" t="s">
        <v>16</v>
      </c>
      <c r="C88" s="32">
        <v>549153</v>
      </c>
      <c r="D88" s="32"/>
      <c r="F88" s="10" t="s">
        <v>41</v>
      </c>
      <c r="G88" s="32">
        <v>36</v>
      </c>
      <c r="H88" s="32"/>
    </row>
    <row r="89" spans="2:8" ht="12.75">
      <c r="B89" s="10"/>
      <c r="C89" s="25"/>
      <c r="D89" s="25"/>
      <c r="F89" s="10"/>
      <c r="G89" s="32"/>
      <c r="H89" s="32"/>
    </row>
    <row r="91" spans="2:20" ht="12.75">
      <c r="B91" s="33" t="s">
        <v>46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3" spans="2:20" ht="14.25" customHeight="1">
      <c r="B93" s="33" t="s">
        <v>48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2:20" ht="12.75" hidden="1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6" spans="2:20" ht="12.75">
      <c r="B96" s="33" t="s">
        <v>49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8" spans="2:11" ht="12.75">
      <c r="B98" s="12" t="s">
        <v>25</v>
      </c>
      <c r="C98" s="34" t="s">
        <v>26</v>
      </c>
      <c r="D98" s="34"/>
      <c r="E98" s="34"/>
      <c r="F98" s="34"/>
      <c r="G98" s="34"/>
      <c r="H98" s="34" t="s">
        <v>27</v>
      </c>
      <c r="I98" s="34"/>
      <c r="J98" s="34"/>
      <c r="K98" s="34"/>
    </row>
    <row r="99" spans="2:11" ht="12.75">
      <c r="B99" s="8">
        <v>1</v>
      </c>
      <c r="C99" s="35" t="s">
        <v>75</v>
      </c>
      <c r="D99" s="35"/>
      <c r="E99" s="35"/>
      <c r="F99" s="35"/>
      <c r="G99" s="35"/>
      <c r="H99" s="29">
        <f>8*(0.26*C84+C83)*(1+C86)*(1+C87)*R9</f>
        <v>2704.1980059797243</v>
      </c>
      <c r="I99" s="29"/>
      <c r="J99" s="29"/>
      <c r="K99" s="29"/>
    </row>
    <row r="100" spans="2:11" ht="12.75">
      <c r="B100" s="8">
        <v>2</v>
      </c>
      <c r="C100" s="35" t="s">
        <v>24</v>
      </c>
      <c r="D100" s="35"/>
      <c r="E100" s="35"/>
      <c r="F100" s="35"/>
      <c r="G100" s="35"/>
      <c r="H100" s="29">
        <f>(1.05*(52*G83+2.621*G85+0.262*G86+0.524*G88+411*0.000001*C88))*R9</f>
        <v>10263.40385950152</v>
      </c>
      <c r="I100" s="29"/>
      <c r="J100" s="29"/>
      <c r="K100" s="29"/>
    </row>
    <row r="101" spans="2:11" ht="12.75">
      <c r="B101" s="8">
        <v>3</v>
      </c>
      <c r="C101" s="35" t="s">
        <v>76</v>
      </c>
      <c r="D101" s="35"/>
      <c r="E101" s="35"/>
      <c r="F101" s="35"/>
      <c r="G101" s="35"/>
      <c r="H101" s="29">
        <f>14.39*0.0001*C88*R9</f>
        <v>9461.2797162576</v>
      </c>
      <c r="I101" s="29"/>
      <c r="J101" s="29"/>
      <c r="K101" s="29"/>
    </row>
    <row r="102" spans="2:11" ht="12.75">
      <c r="B102" s="11"/>
      <c r="C102" s="36" t="s">
        <v>29</v>
      </c>
      <c r="D102" s="37"/>
      <c r="E102" s="37"/>
      <c r="F102" s="37"/>
      <c r="G102" s="38"/>
      <c r="H102" s="39">
        <f>SUM(H99:K101)</f>
        <v>22428.881581738846</v>
      </c>
      <c r="I102" s="34"/>
      <c r="J102" s="34"/>
      <c r="K102" s="34"/>
    </row>
  </sheetData>
  <mergeCells count="156">
    <mergeCell ref="B1:X1"/>
    <mergeCell ref="B3:X3"/>
    <mergeCell ref="B5:D5"/>
    <mergeCell ref="E5:F5"/>
    <mergeCell ref="G5:I5"/>
    <mergeCell ref="J5:L5"/>
    <mergeCell ref="M5:N5"/>
    <mergeCell ref="O5:Q5"/>
    <mergeCell ref="R5:T5"/>
    <mergeCell ref="B6:D6"/>
    <mergeCell ref="E6:F6"/>
    <mergeCell ref="G6:I6"/>
    <mergeCell ref="J6:L6"/>
    <mergeCell ref="M6:N6"/>
    <mergeCell ref="O6:Q6"/>
    <mergeCell ref="R6:T6"/>
    <mergeCell ref="B7:D7"/>
    <mergeCell ref="E7:F7"/>
    <mergeCell ref="G7:I7"/>
    <mergeCell ref="J7:L7"/>
    <mergeCell ref="M7:N7"/>
    <mergeCell ref="O7:Q7"/>
    <mergeCell ref="R7:T7"/>
    <mergeCell ref="B8:D8"/>
    <mergeCell ref="E8:F8"/>
    <mergeCell ref="G8:I8"/>
    <mergeCell ref="J8:L8"/>
    <mergeCell ref="M8:N8"/>
    <mergeCell ref="O8:Q8"/>
    <mergeCell ref="R8:T8"/>
    <mergeCell ref="B9:D9"/>
    <mergeCell ref="E9:F9"/>
    <mergeCell ref="G9:I9"/>
    <mergeCell ref="J9:L9"/>
    <mergeCell ref="M9:N9"/>
    <mergeCell ref="O9:Q9"/>
    <mergeCell ref="R9:T9"/>
    <mergeCell ref="B12:T12"/>
    <mergeCell ref="C14:D14"/>
    <mergeCell ref="C15:D15"/>
    <mergeCell ref="C16:D16"/>
    <mergeCell ref="C17:D17"/>
    <mergeCell ref="C18:D18"/>
    <mergeCell ref="C19:D19"/>
    <mergeCell ref="G14:H14"/>
    <mergeCell ref="G15:H15"/>
    <mergeCell ref="G16:H16"/>
    <mergeCell ref="G17:H17"/>
    <mergeCell ref="G18:H18"/>
    <mergeCell ref="G19:H19"/>
    <mergeCell ref="B21:T21"/>
    <mergeCell ref="B23:T23"/>
    <mergeCell ref="B34:T34"/>
    <mergeCell ref="C36:D36"/>
    <mergeCell ref="G36:H36"/>
    <mergeCell ref="B24:T24"/>
    <mergeCell ref="B26:T26"/>
    <mergeCell ref="C28:G28"/>
    <mergeCell ref="H28:K28"/>
    <mergeCell ref="C29:G29"/>
    <mergeCell ref="H29:K29"/>
    <mergeCell ref="C30:G30"/>
    <mergeCell ref="H30:K30"/>
    <mergeCell ref="C31:G31"/>
    <mergeCell ref="H31:K31"/>
    <mergeCell ref="C32:G32"/>
    <mergeCell ref="H32:K32"/>
    <mergeCell ref="C37:D37"/>
    <mergeCell ref="G37:H37"/>
    <mergeCell ref="C38:D38"/>
    <mergeCell ref="G38:H38"/>
    <mergeCell ref="C39:D39"/>
    <mergeCell ref="G39:H39"/>
    <mergeCell ref="C40:D40"/>
    <mergeCell ref="G40:H40"/>
    <mergeCell ref="C41:D41"/>
    <mergeCell ref="G41:H41"/>
    <mergeCell ref="B43:T43"/>
    <mergeCell ref="B45:T45"/>
    <mergeCell ref="B46:T46"/>
    <mergeCell ref="B48:T48"/>
    <mergeCell ref="C50:G50"/>
    <mergeCell ref="H50:K50"/>
    <mergeCell ref="C51:G51"/>
    <mergeCell ref="H51:K51"/>
    <mergeCell ref="C52:G52"/>
    <mergeCell ref="H52:K52"/>
    <mergeCell ref="C53:G53"/>
    <mergeCell ref="H53:K53"/>
    <mergeCell ref="C54:G54"/>
    <mergeCell ref="H54:K54"/>
    <mergeCell ref="B57:T57"/>
    <mergeCell ref="C59:D59"/>
    <mergeCell ref="G59:H59"/>
    <mergeCell ref="C60:D60"/>
    <mergeCell ref="G60:H60"/>
    <mergeCell ref="C61:D61"/>
    <mergeCell ref="G61:H61"/>
    <mergeCell ref="C62:D62"/>
    <mergeCell ref="G62:H62"/>
    <mergeCell ref="C63:D63"/>
    <mergeCell ref="G63:H63"/>
    <mergeCell ref="C64:D64"/>
    <mergeCell ref="G64:H64"/>
    <mergeCell ref="C77:G77"/>
    <mergeCell ref="H77:K77"/>
    <mergeCell ref="C74:G74"/>
    <mergeCell ref="H74:K74"/>
    <mergeCell ref="C75:G75"/>
    <mergeCell ref="H75:K75"/>
    <mergeCell ref="G65:H65"/>
    <mergeCell ref="C65:D65"/>
    <mergeCell ref="C76:G76"/>
    <mergeCell ref="H76:K76"/>
    <mergeCell ref="B67:T67"/>
    <mergeCell ref="B69:T69"/>
    <mergeCell ref="B70:T70"/>
    <mergeCell ref="B72:T72"/>
    <mergeCell ref="M10:N10"/>
    <mergeCell ref="O10:Q10"/>
    <mergeCell ref="R10:T10"/>
    <mergeCell ref="B81:T81"/>
    <mergeCell ref="B10:D10"/>
    <mergeCell ref="E10:F10"/>
    <mergeCell ref="G10:I10"/>
    <mergeCell ref="J10:L10"/>
    <mergeCell ref="C78:G78"/>
    <mergeCell ref="H78:K78"/>
    <mergeCell ref="C83:D83"/>
    <mergeCell ref="G83:H83"/>
    <mergeCell ref="C84:D84"/>
    <mergeCell ref="G84:H84"/>
    <mergeCell ref="C85:D85"/>
    <mergeCell ref="G85:H85"/>
    <mergeCell ref="C86:D86"/>
    <mergeCell ref="G86:H86"/>
    <mergeCell ref="C87:D87"/>
    <mergeCell ref="G87:H87"/>
    <mergeCell ref="C88:D88"/>
    <mergeCell ref="G88:H88"/>
    <mergeCell ref="C89:D89"/>
    <mergeCell ref="G89:H89"/>
    <mergeCell ref="B91:T91"/>
    <mergeCell ref="B93:T93"/>
    <mergeCell ref="B94:T94"/>
    <mergeCell ref="B96:T96"/>
    <mergeCell ref="C98:G98"/>
    <mergeCell ref="H98:K98"/>
    <mergeCell ref="C99:G99"/>
    <mergeCell ref="H99:K99"/>
    <mergeCell ref="C100:G100"/>
    <mergeCell ref="H100:K100"/>
    <mergeCell ref="C101:G101"/>
    <mergeCell ref="H101:K101"/>
    <mergeCell ref="C102:G102"/>
    <mergeCell ref="H102:K10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showGridLines="0" workbookViewId="0" topLeftCell="A1">
      <selection activeCell="N66" sqref="N66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5" width="3.75390625" style="0" customWidth="1"/>
    <col min="6" max="6" width="8.125" style="0" customWidth="1"/>
    <col min="7" max="8" width="3.75390625" style="0" customWidth="1"/>
    <col min="9" max="9" width="4.25390625" style="0" customWidth="1"/>
    <col min="10" max="19" width="3.75390625" style="0" customWidth="1"/>
    <col min="20" max="20" width="6.875" style="0" customWidth="1"/>
    <col min="21" max="16384" width="3.75390625" style="0" customWidth="1"/>
  </cols>
  <sheetData>
    <row r="1" spans="2:24" ht="15.7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3" spans="2:24" ht="12.75">
      <c r="B3" s="27" t="s">
        <v>91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5" spans="1:20" s="1" customFormat="1" ht="54" customHeight="1">
      <c r="A5" s="3" t="s">
        <v>25</v>
      </c>
      <c r="B5" s="28" t="s">
        <v>1</v>
      </c>
      <c r="C5" s="28"/>
      <c r="D5" s="28"/>
      <c r="E5" s="28" t="s">
        <v>2</v>
      </c>
      <c r="F5" s="28"/>
      <c r="G5" s="28" t="s">
        <v>3</v>
      </c>
      <c r="H5" s="28"/>
      <c r="I5" s="28"/>
      <c r="J5" s="28" t="s">
        <v>4</v>
      </c>
      <c r="K5" s="28"/>
      <c r="L5" s="28"/>
      <c r="M5" s="28" t="s">
        <v>5</v>
      </c>
      <c r="N5" s="28"/>
      <c r="O5" s="28" t="s">
        <v>94</v>
      </c>
      <c r="P5" s="28"/>
      <c r="Q5" s="28"/>
      <c r="R5" s="28" t="s">
        <v>95</v>
      </c>
      <c r="S5" s="28"/>
      <c r="T5" s="28"/>
    </row>
    <row r="6" spans="1:20" ht="12.75" hidden="1">
      <c r="A6" s="8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9"/>
      <c r="S6" s="29"/>
      <c r="T6" s="29"/>
    </row>
    <row r="7" spans="1:20" ht="12.75" hidden="1">
      <c r="A7" s="8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29"/>
      <c r="S7" s="29"/>
      <c r="T7" s="29"/>
    </row>
    <row r="8" spans="1:20" ht="12.75" hidden="1">
      <c r="A8" s="8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9"/>
      <c r="S8" s="29"/>
      <c r="T8" s="29"/>
    </row>
    <row r="9" spans="1:20" ht="26.25" customHeight="1" hidden="1">
      <c r="A9" s="8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  <c r="S9" s="44"/>
      <c r="T9" s="44"/>
    </row>
    <row r="10" spans="1:20" ht="38.25" customHeight="1">
      <c r="A10" s="13">
        <v>1</v>
      </c>
      <c r="B10" s="40" t="s">
        <v>96</v>
      </c>
      <c r="C10" s="41"/>
      <c r="D10" s="42"/>
      <c r="E10" s="40" t="s">
        <v>50</v>
      </c>
      <c r="F10" s="42"/>
      <c r="G10" s="40" t="s">
        <v>51</v>
      </c>
      <c r="H10" s="41"/>
      <c r="I10" s="42"/>
      <c r="J10" s="43">
        <v>7</v>
      </c>
      <c r="K10" s="43"/>
      <c r="L10" s="43"/>
      <c r="M10" s="43">
        <v>5</v>
      </c>
      <c r="N10" s="43"/>
      <c r="O10" s="40">
        <v>6.49</v>
      </c>
      <c r="P10" s="41"/>
      <c r="Q10" s="42"/>
      <c r="R10" s="43">
        <f>O10*M10</f>
        <v>32.45</v>
      </c>
      <c r="S10" s="43"/>
      <c r="T10" s="43"/>
    </row>
    <row r="11" spans="2:20" ht="12.75">
      <c r="B11" s="30" t="s">
        <v>97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3" spans="2:10" ht="12.75">
      <c r="B13" s="33" t="s">
        <v>62</v>
      </c>
      <c r="C13" s="33"/>
      <c r="D13" s="33"/>
      <c r="E13" s="33"/>
      <c r="F13" s="33"/>
      <c r="G13" s="33"/>
      <c r="H13" s="33"/>
      <c r="I13" s="33"/>
      <c r="J13" s="33"/>
    </row>
    <row r="15" spans="2:17" ht="54.75" customHeight="1">
      <c r="B15" s="28" t="s">
        <v>52</v>
      </c>
      <c r="C15" s="28"/>
      <c r="D15" s="28"/>
      <c r="E15" s="28"/>
      <c r="F15" s="28" t="s">
        <v>53</v>
      </c>
      <c r="G15" s="28"/>
      <c r="H15" s="40" t="s">
        <v>79</v>
      </c>
      <c r="I15" s="41"/>
      <c r="J15" s="42"/>
      <c r="K15" s="28" t="s">
        <v>54</v>
      </c>
      <c r="L15" s="28"/>
      <c r="M15" s="28"/>
      <c r="N15" s="1"/>
      <c r="O15" s="1"/>
      <c r="P15" s="1"/>
      <c r="Q15" s="1"/>
    </row>
    <row r="16" spans="2:13" ht="12.75">
      <c r="B16" s="21" t="s">
        <v>55</v>
      </c>
      <c r="C16" s="22"/>
      <c r="D16" s="22"/>
      <c r="E16" s="23"/>
      <c r="F16" s="31">
        <v>0.25</v>
      </c>
      <c r="G16" s="31"/>
      <c r="H16" s="29">
        <f>12.03*6.65</f>
        <v>79.9995</v>
      </c>
      <c r="I16" s="29"/>
      <c r="J16" s="29"/>
      <c r="K16" s="29">
        <f>F16*H16</f>
        <v>19.999875</v>
      </c>
      <c r="L16" s="29"/>
      <c r="M16" s="29"/>
    </row>
    <row r="17" spans="2:13" ht="12.75">
      <c r="B17" s="21" t="s">
        <v>56</v>
      </c>
      <c r="C17" s="22"/>
      <c r="D17" s="22"/>
      <c r="E17" s="23"/>
      <c r="F17" s="31">
        <v>0.01</v>
      </c>
      <c r="G17" s="31"/>
      <c r="H17" s="29">
        <f>22.91*6.65</f>
        <v>152.35150000000002</v>
      </c>
      <c r="I17" s="29"/>
      <c r="J17" s="29"/>
      <c r="K17" s="29">
        <f>F17*H17</f>
        <v>1.5235150000000002</v>
      </c>
      <c r="L17" s="29"/>
      <c r="M17" s="29"/>
    </row>
    <row r="18" spans="2:13" ht="25.5" customHeight="1">
      <c r="B18" s="45" t="s">
        <v>57</v>
      </c>
      <c r="C18" s="46"/>
      <c r="D18" s="46"/>
      <c r="E18" s="47"/>
      <c r="F18" s="43">
        <v>0.125</v>
      </c>
      <c r="G18" s="43"/>
      <c r="H18" s="44">
        <f>10.97*6.65</f>
        <v>72.9505</v>
      </c>
      <c r="I18" s="44"/>
      <c r="J18" s="44"/>
      <c r="K18" s="29">
        <f>F18*H18</f>
        <v>9.1188125</v>
      </c>
      <c r="L18" s="29"/>
      <c r="M18" s="29"/>
    </row>
    <row r="19" spans="2:13" ht="12.75">
      <c r="B19" s="21" t="s">
        <v>58</v>
      </c>
      <c r="C19" s="22"/>
      <c r="D19" s="22"/>
      <c r="E19" s="23"/>
      <c r="F19" s="31">
        <v>0.02</v>
      </c>
      <c r="G19" s="31"/>
      <c r="H19" s="29">
        <f>15.35*6.65</f>
        <v>102.0775</v>
      </c>
      <c r="I19" s="29"/>
      <c r="J19" s="29"/>
      <c r="K19" s="29">
        <f>F19*H19</f>
        <v>2.04155</v>
      </c>
      <c r="L19" s="29"/>
      <c r="M19" s="29"/>
    </row>
    <row r="20" spans="2:13" ht="26.25" customHeight="1">
      <c r="B20" s="48" t="s">
        <v>59</v>
      </c>
      <c r="C20" s="49"/>
      <c r="D20" s="49"/>
      <c r="E20" s="50"/>
      <c r="F20" s="34">
        <f>SUM(F16:G19)</f>
        <v>0.405</v>
      </c>
      <c r="G20" s="34"/>
      <c r="H20" s="34"/>
      <c r="I20" s="34"/>
      <c r="J20" s="34"/>
      <c r="K20" s="39">
        <f>SUM(K16:M19)</f>
        <v>32.6837525</v>
      </c>
      <c r="L20" s="34"/>
      <c r="M20" s="34"/>
    </row>
    <row r="21" spans="2:13" ht="28.5" customHeight="1">
      <c r="B21" s="48" t="s">
        <v>60</v>
      </c>
      <c r="C21" s="49"/>
      <c r="D21" s="49"/>
      <c r="E21" s="50"/>
      <c r="F21" s="51">
        <v>0.079</v>
      </c>
      <c r="G21" s="34"/>
      <c r="H21" s="34"/>
      <c r="I21" s="34"/>
      <c r="J21" s="34"/>
      <c r="K21" s="39">
        <f>K20*F21</f>
        <v>2.5820164474999996</v>
      </c>
      <c r="L21" s="34"/>
      <c r="M21" s="34"/>
    </row>
    <row r="22" spans="2:13" ht="40.5" customHeight="1">
      <c r="B22" s="48" t="s">
        <v>81</v>
      </c>
      <c r="C22" s="49"/>
      <c r="D22" s="49"/>
      <c r="E22" s="50"/>
      <c r="F22" s="52">
        <v>0.39</v>
      </c>
      <c r="G22" s="34"/>
      <c r="H22" s="34"/>
      <c r="I22" s="34"/>
      <c r="J22" s="34"/>
      <c r="K22" s="53">
        <f>(K20+K21)*F22</f>
        <v>13.753649889525</v>
      </c>
      <c r="L22" s="54"/>
      <c r="M22" s="55"/>
    </row>
    <row r="23" spans="2:13" ht="12.75">
      <c r="B23" s="48" t="s">
        <v>61</v>
      </c>
      <c r="C23" s="49"/>
      <c r="D23" s="49"/>
      <c r="E23" s="50"/>
      <c r="F23" s="34"/>
      <c r="G23" s="34"/>
      <c r="H23" s="34"/>
      <c r="I23" s="34"/>
      <c r="J23" s="34"/>
      <c r="K23" s="53">
        <f>K20+K21+K22</f>
        <v>49.019418837025</v>
      </c>
      <c r="L23" s="54"/>
      <c r="M23" s="55"/>
    </row>
    <row r="24" spans="2:13" ht="12.75">
      <c r="B24" s="9"/>
      <c r="C24" s="9"/>
      <c r="D24" s="9"/>
      <c r="E24" s="9"/>
      <c r="F24" s="17"/>
      <c r="G24" s="17"/>
      <c r="H24" s="17"/>
      <c r="I24" s="17"/>
      <c r="J24" s="17"/>
      <c r="K24" s="18"/>
      <c r="L24" s="19"/>
      <c r="M24" s="19"/>
    </row>
    <row r="25" spans="2:13" ht="12.75">
      <c r="B25" s="64" t="s">
        <v>63</v>
      </c>
      <c r="C25" s="64"/>
      <c r="D25" s="64"/>
      <c r="E25" s="64"/>
      <c r="F25" s="64"/>
      <c r="G25" s="17"/>
      <c r="H25" s="17"/>
      <c r="I25" s="17"/>
      <c r="J25" s="17"/>
      <c r="K25" s="18"/>
      <c r="L25" s="19"/>
      <c r="M25" s="19"/>
    </row>
    <row r="26" spans="2:13" ht="12.75">
      <c r="B26" s="9"/>
      <c r="C26" s="9"/>
      <c r="D26" s="9"/>
      <c r="E26" s="9"/>
      <c r="F26" s="17"/>
      <c r="G26" s="17"/>
      <c r="H26" s="17"/>
      <c r="I26" s="17"/>
      <c r="J26" s="17"/>
      <c r="K26" s="18"/>
      <c r="L26" s="19"/>
      <c r="M26" s="19"/>
    </row>
    <row r="28" spans="2:25" ht="12.75">
      <c r="B28" s="28" t="s">
        <v>77</v>
      </c>
      <c r="C28" s="28" t="s">
        <v>86</v>
      </c>
      <c r="D28" s="28"/>
      <c r="E28" s="28"/>
      <c r="F28" s="28"/>
      <c r="G28" s="28"/>
      <c r="H28" s="28"/>
      <c r="I28" s="28"/>
      <c r="J28" s="28"/>
      <c r="K28" s="28"/>
      <c r="L28" s="28" t="s">
        <v>85</v>
      </c>
      <c r="M28" s="28"/>
      <c r="N28" s="28" t="s">
        <v>84</v>
      </c>
      <c r="O28" s="28"/>
      <c r="P28" s="28" t="s">
        <v>83</v>
      </c>
      <c r="Q28" s="28"/>
      <c r="R28" s="40"/>
      <c r="S28" s="43" t="s">
        <v>78</v>
      </c>
      <c r="T28" s="43"/>
      <c r="U28" s="43"/>
      <c r="V28" s="15"/>
      <c r="W28" s="15"/>
      <c r="X28" s="15"/>
      <c r="Y28" s="16"/>
    </row>
    <row r="29" spans="2:25" ht="26.25" customHeight="1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40"/>
      <c r="S29" s="28" t="s">
        <v>82</v>
      </c>
      <c r="T29" s="28"/>
      <c r="U29" s="28"/>
      <c r="V29" s="2"/>
      <c r="W29" s="2"/>
      <c r="X29" s="2"/>
      <c r="Y29" s="16"/>
    </row>
    <row r="30" spans="2:25" ht="12.75">
      <c r="B30" s="4">
        <v>1</v>
      </c>
      <c r="C30" s="56">
        <v>2</v>
      </c>
      <c r="D30" s="56"/>
      <c r="E30" s="56"/>
      <c r="F30" s="56"/>
      <c r="G30" s="56"/>
      <c r="H30" s="56"/>
      <c r="I30" s="56"/>
      <c r="J30" s="56"/>
      <c r="K30" s="56"/>
      <c r="L30" s="56">
        <v>3</v>
      </c>
      <c r="M30" s="56"/>
      <c r="N30" s="56">
        <v>4</v>
      </c>
      <c r="O30" s="56"/>
      <c r="P30" s="56">
        <v>5</v>
      </c>
      <c r="Q30" s="56"/>
      <c r="R30" s="60"/>
      <c r="S30" s="56">
        <v>6</v>
      </c>
      <c r="T30" s="56"/>
      <c r="U30" s="56"/>
      <c r="V30" s="6"/>
      <c r="W30" s="6"/>
      <c r="X30" s="6"/>
      <c r="Y30" s="16"/>
    </row>
    <row r="31" spans="2:25" ht="12.75">
      <c r="B31" s="4"/>
      <c r="C31" s="65" t="s">
        <v>69</v>
      </c>
      <c r="D31" s="66"/>
      <c r="E31" s="66"/>
      <c r="F31" s="66"/>
      <c r="G31" s="66"/>
      <c r="H31" s="66"/>
      <c r="I31" s="66"/>
      <c r="J31" s="66"/>
      <c r="K31" s="67"/>
      <c r="L31" s="60"/>
      <c r="M31" s="68"/>
      <c r="N31" s="68"/>
      <c r="O31" s="68"/>
      <c r="P31" s="68"/>
      <c r="Q31" s="68"/>
      <c r="R31" s="68"/>
      <c r="S31" s="68"/>
      <c r="T31" s="68"/>
      <c r="U31" s="69"/>
      <c r="V31" s="6"/>
      <c r="W31" s="6"/>
      <c r="X31" s="6"/>
      <c r="Y31" s="16"/>
    </row>
    <row r="32" spans="2:25" ht="12.75">
      <c r="B32" s="3">
        <v>1</v>
      </c>
      <c r="C32" s="57" t="s">
        <v>64</v>
      </c>
      <c r="D32" s="57"/>
      <c r="E32" s="57"/>
      <c r="F32" s="57"/>
      <c r="G32" s="57"/>
      <c r="H32" s="57"/>
      <c r="I32" s="57"/>
      <c r="J32" s="57"/>
      <c r="K32" s="57"/>
      <c r="L32" s="28" t="s">
        <v>87</v>
      </c>
      <c r="M32" s="28"/>
      <c r="N32" s="58">
        <v>13.96</v>
      </c>
      <c r="O32" s="58"/>
      <c r="P32" s="58">
        <v>0.5</v>
      </c>
      <c r="Q32" s="58"/>
      <c r="R32" s="59"/>
      <c r="S32" s="58">
        <f>N32*P32</f>
        <v>6.98</v>
      </c>
      <c r="T32" s="58"/>
      <c r="U32" s="58"/>
      <c r="V32" s="5"/>
      <c r="W32" s="5"/>
      <c r="X32" s="5"/>
      <c r="Y32" s="16"/>
    </row>
    <row r="33" spans="2:25" ht="12.75">
      <c r="B33" s="3">
        <v>2</v>
      </c>
      <c r="C33" s="57" t="s">
        <v>65</v>
      </c>
      <c r="D33" s="57"/>
      <c r="E33" s="57"/>
      <c r="F33" s="57"/>
      <c r="G33" s="57"/>
      <c r="H33" s="57"/>
      <c r="I33" s="57"/>
      <c r="J33" s="57"/>
      <c r="K33" s="57"/>
      <c r="L33" s="28" t="s">
        <v>87</v>
      </c>
      <c r="M33" s="28"/>
      <c r="N33" s="58">
        <v>4.82</v>
      </c>
      <c r="O33" s="58"/>
      <c r="P33" s="58">
        <v>0.5</v>
      </c>
      <c r="Q33" s="58"/>
      <c r="R33" s="59"/>
      <c r="S33" s="58">
        <f>N33*P33</f>
        <v>2.41</v>
      </c>
      <c r="T33" s="58"/>
      <c r="U33" s="58"/>
      <c r="V33" s="5"/>
      <c r="W33" s="5"/>
      <c r="X33" s="5"/>
      <c r="Y33" s="16"/>
    </row>
    <row r="34" spans="2:25" ht="12.75">
      <c r="B34" s="3">
        <v>3</v>
      </c>
      <c r="C34" s="57" t="s">
        <v>66</v>
      </c>
      <c r="D34" s="57"/>
      <c r="E34" s="57"/>
      <c r="F34" s="57"/>
      <c r="G34" s="57"/>
      <c r="H34" s="57"/>
      <c r="I34" s="57"/>
      <c r="J34" s="57"/>
      <c r="K34" s="57"/>
      <c r="L34" s="28" t="s">
        <v>87</v>
      </c>
      <c r="M34" s="28"/>
      <c r="N34" s="58">
        <v>5.5</v>
      </c>
      <c r="O34" s="58"/>
      <c r="P34" s="58">
        <v>6</v>
      </c>
      <c r="Q34" s="58"/>
      <c r="R34" s="59"/>
      <c r="S34" s="58">
        <f>N34*P34</f>
        <v>33</v>
      </c>
      <c r="T34" s="58"/>
      <c r="U34" s="58"/>
      <c r="V34" s="5"/>
      <c r="W34" s="5"/>
      <c r="X34" s="5"/>
      <c r="Y34" s="16"/>
    </row>
    <row r="35" spans="2:25" ht="12.75">
      <c r="B35" s="3">
        <v>4</v>
      </c>
      <c r="C35" s="57" t="s">
        <v>67</v>
      </c>
      <c r="D35" s="57"/>
      <c r="E35" s="57"/>
      <c r="F35" s="57"/>
      <c r="G35" s="57"/>
      <c r="H35" s="57"/>
      <c r="I35" s="57"/>
      <c r="J35" s="57"/>
      <c r="K35" s="57"/>
      <c r="L35" s="28" t="s">
        <v>87</v>
      </c>
      <c r="M35" s="28"/>
      <c r="N35" s="58">
        <v>5.5</v>
      </c>
      <c r="O35" s="58"/>
      <c r="P35" s="58">
        <v>15</v>
      </c>
      <c r="Q35" s="58"/>
      <c r="R35" s="59"/>
      <c r="S35" s="58">
        <f>N35*P35</f>
        <v>82.5</v>
      </c>
      <c r="T35" s="58"/>
      <c r="U35" s="58"/>
      <c r="V35" s="5"/>
      <c r="W35" s="5"/>
      <c r="X35" s="5"/>
      <c r="Y35" s="16"/>
    </row>
    <row r="36" spans="2:25" ht="12.75">
      <c r="B36" s="3">
        <v>5</v>
      </c>
      <c r="C36" s="57" t="s">
        <v>68</v>
      </c>
      <c r="D36" s="57"/>
      <c r="E36" s="57"/>
      <c r="F36" s="57"/>
      <c r="G36" s="57"/>
      <c r="H36" s="57"/>
      <c r="I36" s="57"/>
      <c r="J36" s="57"/>
      <c r="K36" s="57"/>
      <c r="L36" s="28" t="s">
        <v>87</v>
      </c>
      <c r="M36" s="28"/>
      <c r="N36" s="61">
        <v>0.052</v>
      </c>
      <c r="O36" s="61"/>
      <c r="P36" s="58">
        <v>10</v>
      </c>
      <c r="Q36" s="58"/>
      <c r="R36" s="59"/>
      <c r="S36" s="58">
        <f>N36*P36</f>
        <v>0.52</v>
      </c>
      <c r="T36" s="58"/>
      <c r="U36" s="58"/>
      <c r="V36" s="5"/>
      <c r="W36" s="5"/>
      <c r="X36" s="5"/>
      <c r="Y36" s="16"/>
    </row>
    <row r="37" spans="2:25" ht="12.75">
      <c r="B37" s="3">
        <v>6</v>
      </c>
      <c r="C37" s="57" t="s">
        <v>70</v>
      </c>
      <c r="D37" s="57"/>
      <c r="E37" s="57"/>
      <c r="F37" s="57"/>
      <c r="G37" s="57"/>
      <c r="H37" s="57"/>
      <c r="I37" s="57"/>
      <c r="J37" s="57"/>
      <c r="K37" s="57"/>
      <c r="L37" s="28"/>
      <c r="M37" s="28"/>
      <c r="N37" s="58"/>
      <c r="O37" s="58"/>
      <c r="P37" s="58"/>
      <c r="Q37" s="58"/>
      <c r="R37" s="59"/>
      <c r="S37" s="58">
        <f>SUM(S32:U36)*0.08</f>
        <v>10.0328</v>
      </c>
      <c r="T37" s="58"/>
      <c r="U37" s="58"/>
      <c r="V37" s="5"/>
      <c r="W37" s="5"/>
      <c r="X37" s="5"/>
      <c r="Y37" s="16"/>
    </row>
    <row r="38" spans="2:25" ht="27" customHeight="1">
      <c r="B38" s="3">
        <v>7</v>
      </c>
      <c r="C38" s="57" t="s">
        <v>71</v>
      </c>
      <c r="D38" s="57"/>
      <c r="E38" s="57"/>
      <c r="F38" s="57"/>
      <c r="G38" s="57"/>
      <c r="H38" s="57"/>
      <c r="I38" s="57"/>
      <c r="J38" s="57"/>
      <c r="K38" s="57"/>
      <c r="L38" s="28"/>
      <c r="M38" s="28"/>
      <c r="N38" s="58"/>
      <c r="O38" s="58"/>
      <c r="P38" s="58"/>
      <c r="Q38" s="58"/>
      <c r="R38" s="59"/>
      <c r="S38" s="58">
        <f>5604.83*0.67%/305</f>
        <v>0.12312249508196721</v>
      </c>
      <c r="T38" s="58"/>
      <c r="U38" s="58"/>
      <c r="V38" s="5"/>
      <c r="W38" s="5"/>
      <c r="X38" s="5"/>
      <c r="Y38" s="16"/>
    </row>
    <row r="39" spans="2:25" ht="12.75">
      <c r="B39" s="3"/>
      <c r="C39" s="62" t="s">
        <v>80</v>
      </c>
      <c r="D39" s="62"/>
      <c r="E39" s="62"/>
      <c r="F39" s="62"/>
      <c r="G39" s="62"/>
      <c r="H39" s="62"/>
      <c r="I39" s="62"/>
      <c r="J39" s="62"/>
      <c r="K39" s="62"/>
      <c r="L39" s="28"/>
      <c r="M39" s="28"/>
      <c r="N39" s="58"/>
      <c r="O39" s="58"/>
      <c r="P39" s="58"/>
      <c r="Q39" s="58"/>
      <c r="R39" s="59"/>
      <c r="S39" s="58">
        <f>SUM(S32:U38)</f>
        <v>135.56592249508196</v>
      </c>
      <c r="T39" s="58"/>
      <c r="U39" s="58"/>
      <c r="V39" s="63"/>
      <c r="W39" s="63"/>
      <c r="X39" s="63"/>
      <c r="Y39" s="16"/>
    </row>
    <row r="41" spans="2:17" ht="12.75">
      <c r="B41" s="33" t="s">
        <v>72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3" spans="2:27" ht="12.75" hidden="1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2:27" ht="12.75" hidden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2:27" ht="12.75" hidden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2:27" ht="12.75" hidden="1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64"/>
      <c r="Z46" s="64"/>
      <c r="AA46" s="64"/>
    </row>
    <row r="47" spans="2:28" ht="12.75" hidden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82"/>
      <c r="O47" s="83"/>
      <c r="P47" s="84"/>
      <c r="Q47" s="28"/>
      <c r="R47" s="28"/>
      <c r="S47" s="28"/>
      <c r="T47" s="28"/>
      <c r="U47" s="28"/>
      <c r="V47" s="43"/>
      <c r="W47" s="43"/>
      <c r="X47" s="43"/>
      <c r="Y47" s="15"/>
      <c r="Z47" s="15"/>
      <c r="AA47" s="15"/>
      <c r="AB47" s="16"/>
    </row>
    <row r="48" spans="2:28" ht="12.75" hidden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85"/>
      <c r="O48" s="86"/>
      <c r="P48" s="87"/>
      <c r="Q48" s="28"/>
      <c r="R48" s="28"/>
      <c r="S48" s="28"/>
      <c r="T48" s="28"/>
      <c r="U48" s="28"/>
      <c r="V48" s="28"/>
      <c r="W48" s="28"/>
      <c r="X48" s="28"/>
      <c r="Y48" s="2"/>
      <c r="Z48" s="2"/>
      <c r="AA48" s="2"/>
      <c r="AB48" s="16"/>
    </row>
    <row r="49" spans="2:28" ht="12.75" hidden="1">
      <c r="B49" s="4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60"/>
      <c r="O49" s="68"/>
      <c r="P49" s="69"/>
      <c r="Q49" s="56"/>
      <c r="R49" s="56"/>
      <c r="S49" s="56"/>
      <c r="T49" s="56"/>
      <c r="U49" s="56"/>
      <c r="V49" s="56"/>
      <c r="W49" s="56"/>
      <c r="X49" s="56"/>
      <c r="Y49" s="6"/>
      <c r="Z49" s="6"/>
      <c r="AA49" s="6"/>
      <c r="AB49" s="16"/>
    </row>
    <row r="50" spans="2:28" ht="12.75" hidden="1">
      <c r="B50" s="3"/>
      <c r="C50" s="57"/>
      <c r="D50" s="57"/>
      <c r="E50" s="57"/>
      <c r="F50" s="57"/>
      <c r="G50" s="57"/>
      <c r="H50" s="57"/>
      <c r="I50" s="57"/>
      <c r="J50" s="71"/>
      <c r="K50" s="71"/>
      <c r="L50" s="28"/>
      <c r="M50" s="28"/>
      <c r="N50" s="40"/>
      <c r="O50" s="41"/>
      <c r="P50" s="42"/>
      <c r="Q50" s="58"/>
      <c r="R50" s="58"/>
      <c r="S50" s="58"/>
      <c r="T50" s="28"/>
      <c r="U50" s="28"/>
      <c r="V50" s="58"/>
      <c r="W50" s="58"/>
      <c r="X50" s="58"/>
      <c r="Y50" s="5"/>
      <c r="Z50" s="5"/>
      <c r="AA50" s="5"/>
      <c r="AB50" s="16"/>
    </row>
    <row r="51" spans="2:28" ht="12.75" hidden="1">
      <c r="B51" s="3"/>
      <c r="C51" s="57"/>
      <c r="D51" s="57"/>
      <c r="E51" s="57"/>
      <c r="F51" s="57"/>
      <c r="G51" s="57"/>
      <c r="H51" s="57"/>
      <c r="I51" s="57"/>
      <c r="J51" s="71"/>
      <c r="K51" s="71"/>
      <c r="L51" s="28"/>
      <c r="M51" s="28"/>
      <c r="N51" s="40"/>
      <c r="O51" s="41"/>
      <c r="P51" s="42"/>
      <c r="Q51" s="58"/>
      <c r="R51" s="58"/>
      <c r="S51" s="58"/>
      <c r="T51" s="28"/>
      <c r="U51" s="28"/>
      <c r="V51" s="58"/>
      <c r="W51" s="58"/>
      <c r="X51" s="58"/>
      <c r="Y51" s="5"/>
      <c r="Z51" s="5"/>
      <c r="AA51" s="5"/>
      <c r="AB51" s="16"/>
    </row>
    <row r="52" spans="2:28" ht="12.75" hidden="1">
      <c r="B52" s="20"/>
      <c r="C52" s="74"/>
      <c r="D52" s="74"/>
      <c r="E52" s="74"/>
      <c r="F52" s="75"/>
      <c r="G52" s="75"/>
      <c r="H52" s="75"/>
      <c r="I52" s="75"/>
      <c r="J52" s="72"/>
      <c r="K52" s="72"/>
      <c r="L52" s="72"/>
      <c r="M52" s="72"/>
      <c r="N52" s="76"/>
      <c r="O52" s="77"/>
      <c r="P52" s="78"/>
      <c r="Q52" s="72"/>
      <c r="R52" s="72"/>
      <c r="S52" s="72"/>
      <c r="T52" s="72"/>
      <c r="U52" s="72"/>
      <c r="V52" s="73"/>
      <c r="W52" s="73"/>
      <c r="X52" s="73"/>
      <c r="Y52" s="7"/>
      <c r="Z52" s="7"/>
      <c r="AA52" s="7"/>
      <c r="AB52" s="16"/>
    </row>
    <row r="53" spans="2:5" ht="12.75">
      <c r="B53" s="79" t="s">
        <v>73</v>
      </c>
      <c r="C53" s="79"/>
      <c r="D53" s="81">
        <v>5604.83</v>
      </c>
      <c r="E53" s="81"/>
    </row>
    <row r="54" spans="2:5" ht="12.75">
      <c r="B54" s="80" t="s">
        <v>74</v>
      </c>
      <c r="C54" s="80"/>
      <c r="D54" s="81">
        <v>2400</v>
      </c>
      <c r="E54" s="81"/>
    </row>
    <row r="56" spans="2:11" ht="12.75">
      <c r="B56" s="12" t="s">
        <v>25</v>
      </c>
      <c r="C56" s="34" t="s">
        <v>26</v>
      </c>
      <c r="D56" s="34"/>
      <c r="E56" s="34"/>
      <c r="F56" s="34"/>
      <c r="G56" s="34"/>
      <c r="H56" s="34" t="s">
        <v>27</v>
      </c>
      <c r="I56" s="34"/>
      <c r="J56" s="34"/>
      <c r="K56" s="34"/>
    </row>
    <row r="57" spans="2:11" ht="12.75">
      <c r="B57" s="8">
        <v>1</v>
      </c>
      <c r="C57" s="35" t="s">
        <v>75</v>
      </c>
      <c r="D57" s="35"/>
      <c r="E57" s="35"/>
      <c r="F57" s="35"/>
      <c r="G57" s="35"/>
      <c r="H57" s="29">
        <f>K23*R10</f>
        <v>1590.6801412614614</v>
      </c>
      <c r="I57" s="29"/>
      <c r="J57" s="29"/>
      <c r="K57" s="29"/>
    </row>
    <row r="58" spans="2:11" ht="12.75">
      <c r="B58" s="8">
        <v>2</v>
      </c>
      <c r="C58" s="35" t="s">
        <v>24</v>
      </c>
      <c r="D58" s="35"/>
      <c r="E58" s="35"/>
      <c r="F58" s="35"/>
      <c r="G58" s="35"/>
      <c r="H58" s="29">
        <f>S39*R10</f>
        <v>4399.1141849654105</v>
      </c>
      <c r="I58" s="29"/>
      <c r="J58" s="29"/>
      <c r="K58" s="29"/>
    </row>
    <row r="59" spans="2:11" ht="12.75">
      <c r="B59" s="8">
        <v>3</v>
      </c>
      <c r="C59" s="35" t="s">
        <v>76</v>
      </c>
      <c r="D59" s="35"/>
      <c r="E59" s="35"/>
      <c r="F59" s="35"/>
      <c r="G59" s="35"/>
      <c r="H59" s="29">
        <f>(0.00001*60*D53+0.00001*76*D54)*R10</f>
        <v>168.31484010000003</v>
      </c>
      <c r="I59" s="29"/>
      <c r="J59" s="29"/>
      <c r="K59" s="29"/>
    </row>
    <row r="60" spans="2:11" ht="12.75">
      <c r="B60" s="11"/>
      <c r="C60" s="36" t="s">
        <v>29</v>
      </c>
      <c r="D60" s="37"/>
      <c r="E60" s="37"/>
      <c r="F60" s="37"/>
      <c r="G60" s="38"/>
      <c r="H60" s="39">
        <f>SUM(H57:K59)</f>
        <v>6158.109166326872</v>
      </c>
      <c r="I60" s="34"/>
      <c r="J60" s="34"/>
      <c r="K60" s="34"/>
    </row>
  </sheetData>
  <mergeCells count="194">
    <mergeCell ref="C60:G60"/>
    <mergeCell ref="H60:K60"/>
    <mergeCell ref="C58:G58"/>
    <mergeCell ref="H58:K58"/>
    <mergeCell ref="C59:G59"/>
    <mergeCell ref="H59:K59"/>
    <mergeCell ref="C56:G56"/>
    <mergeCell ref="H56:K56"/>
    <mergeCell ref="C57:G57"/>
    <mergeCell ref="H57:K57"/>
    <mergeCell ref="B41:Q41"/>
    <mergeCell ref="B53:C53"/>
    <mergeCell ref="B54:C54"/>
    <mergeCell ref="D53:E53"/>
    <mergeCell ref="D54:E54"/>
    <mergeCell ref="Q52:S52"/>
    <mergeCell ref="Q51:S51"/>
    <mergeCell ref="Q50:S50"/>
    <mergeCell ref="Q49:S49"/>
    <mergeCell ref="N47:P48"/>
    <mergeCell ref="T52:U52"/>
    <mergeCell ref="V52:X52"/>
    <mergeCell ref="C52:I52"/>
    <mergeCell ref="J52:K52"/>
    <mergeCell ref="L52:M52"/>
    <mergeCell ref="N52:P52"/>
    <mergeCell ref="T51:U51"/>
    <mergeCell ref="V51:X51"/>
    <mergeCell ref="C51:I51"/>
    <mergeCell ref="J51:K51"/>
    <mergeCell ref="L51:M51"/>
    <mergeCell ref="N51:P51"/>
    <mergeCell ref="T50:U50"/>
    <mergeCell ref="V50:X50"/>
    <mergeCell ref="C50:I50"/>
    <mergeCell ref="J50:K50"/>
    <mergeCell ref="L50:M50"/>
    <mergeCell ref="N50:P50"/>
    <mergeCell ref="T49:U49"/>
    <mergeCell ref="V49:X49"/>
    <mergeCell ref="C49:I49"/>
    <mergeCell ref="J49:K49"/>
    <mergeCell ref="L49:M49"/>
    <mergeCell ref="N49:P49"/>
    <mergeCell ref="Q47:S48"/>
    <mergeCell ref="T47:U48"/>
    <mergeCell ref="V48:X48"/>
    <mergeCell ref="V47:X47"/>
    <mergeCell ref="B47:B48"/>
    <mergeCell ref="C47:I48"/>
    <mergeCell ref="J47:K48"/>
    <mergeCell ref="L47:M48"/>
    <mergeCell ref="B43:AA43"/>
    <mergeCell ref="B44:AA44"/>
    <mergeCell ref="B45:AA45"/>
    <mergeCell ref="B46:AA46"/>
    <mergeCell ref="S37:U37"/>
    <mergeCell ref="C38:K38"/>
    <mergeCell ref="L38:M38"/>
    <mergeCell ref="N38:O38"/>
    <mergeCell ref="P38:R38"/>
    <mergeCell ref="S38:U38"/>
    <mergeCell ref="S39:U39"/>
    <mergeCell ref="V39:X39"/>
    <mergeCell ref="S28:U28"/>
    <mergeCell ref="B25:F25"/>
    <mergeCell ref="C31:K31"/>
    <mergeCell ref="L31:U31"/>
    <mergeCell ref="C37:K37"/>
    <mergeCell ref="L37:M37"/>
    <mergeCell ref="N37:O37"/>
    <mergeCell ref="P37:R37"/>
    <mergeCell ref="C39:K39"/>
    <mergeCell ref="L39:M39"/>
    <mergeCell ref="N39:O39"/>
    <mergeCell ref="P39:R39"/>
    <mergeCell ref="S35:U35"/>
    <mergeCell ref="C36:K36"/>
    <mergeCell ref="L36:M36"/>
    <mergeCell ref="N36:O36"/>
    <mergeCell ref="P36:R36"/>
    <mergeCell ref="S36:U36"/>
    <mergeCell ref="C35:K35"/>
    <mergeCell ref="L35:M35"/>
    <mergeCell ref="N35:O35"/>
    <mergeCell ref="P35:R35"/>
    <mergeCell ref="S33:U33"/>
    <mergeCell ref="C34:K34"/>
    <mergeCell ref="L34:M34"/>
    <mergeCell ref="N34:O34"/>
    <mergeCell ref="P34:R34"/>
    <mergeCell ref="S34:U34"/>
    <mergeCell ref="C33:K33"/>
    <mergeCell ref="L33:M33"/>
    <mergeCell ref="N33:O33"/>
    <mergeCell ref="P33:R33"/>
    <mergeCell ref="S30:U30"/>
    <mergeCell ref="C32:K32"/>
    <mergeCell ref="L32:M32"/>
    <mergeCell ref="N32:O32"/>
    <mergeCell ref="P32:R32"/>
    <mergeCell ref="S32:U32"/>
    <mergeCell ref="C30:K30"/>
    <mergeCell ref="L30:M30"/>
    <mergeCell ref="N30:O30"/>
    <mergeCell ref="P30:R30"/>
    <mergeCell ref="P28:R29"/>
    <mergeCell ref="S29:U29"/>
    <mergeCell ref="B28:B29"/>
    <mergeCell ref="C28:K29"/>
    <mergeCell ref="L28:M29"/>
    <mergeCell ref="N28:O29"/>
    <mergeCell ref="B23:E23"/>
    <mergeCell ref="F23:G23"/>
    <mergeCell ref="H23:J23"/>
    <mergeCell ref="K23:M23"/>
    <mergeCell ref="B22:E22"/>
    <mergeCell ref="F22:G22"/>
    <mergeCell ref="H22:J22"/>
    <mergeCell ref="K22:M22"/>
    <mergeCell ref="B21:E21"/>
    <mergeCell ref="F21:G21"/>
    <mergeCell ref="H21:J21"/>
    <mergeCell ref="K21:M21"/>
    <mergeCell ref="B20:E20"/>
    <mergeCell ref="F20:G20"/>
    <mergeCell ref="H20:J20"/>
    <mergeCell ref="K20:M20"/>
    <mergeCell ref="B19:E19"/>
    <mergeCell ref="F19:G19"/>
    <mergeCell ref="H19:J19"/>
    <mergeCell ref="K19:M19"/>
    <mergeCell ref="B18:E18"/>
    <mergeCell ref="F18:G18"/>
    <mergeCell ref="H18:J18"/>
    <mergeCell ref="K18:M18"/>
    <mergeCell ref="B17:E17"/>
    <mergeCell ref="F17:G17"/>
    <mergeCell ref="H17:J17"/>
    <mergeCell ref="K17:M17"/>
    <mergeCell ref="B16:E16"/>
    <mergeCell ref="F16:G16"/>
    <mergeCell ref="H16:J16"/>
    <mergeCell ref="K16:M16"/>
    <mergeCell ref="B11:T11"/>
    <mergeCell ref="B15:E15"/>
    <mergeCell ref="F15:G15"/>
    <mergeCell ref="H15:J15"/>
    <mergeCell ref="K15:M15"/>
    <mergeCell ref="B13:J13"/>
    <mergeCell ref="M10:N10"/>
    <mergeCell ref="O10:Q10"/>
    <mergeCell ref="R10:T10"/>
    <mergeCell ref="B10:D10"/>
    <mergeCell ref="E10:F10"/>
    <mergeCell ref="G10:I10"/>
    <mergeCell ref="J10:L10"/>
    <mergeCell ref="M8:N8"/>
    <mergeCell ref="O8:Q8"/>
    <mergeCell ref="R8:T8"/>
    <mergeCell ref="B9:D9"/>
    <mergeCell ref="E9:F9"/>
    <mergeCell ref="G9:I9"/>
    <mergeCell ref="J9:L9"/>
    <mergeCell ref="M9:N9"/>
    <mergeCell ref="O9:Q9"/>
    <mergeCell ref="R9:T9"/>
    <mergeCell ref="B8:D8"/>
    <mergeCell ref="E8:F8"/>
    <mergeCell ref="G8:I8"/>
    <mergeCell ref="J8:L8"/>
    <mergeCell ref="M6:N6"/>
    <mergeCell ref="O6:Q6"/>
    <mergeCell ref="R6:T6"/>
    <mergeCell ref="B7:D7"/>
    <mergeCell ref="E7:F7"/>
    <mergeCell ref="G7:I7"/>
    <mergeCell ref="J7:L7"/>
    <mergeCell ref="M7:N7"/>
    <mergeCell ref="O7:Q7"/>
    <mergeCell ref="R7:T7"/>
    <mergeCell ref="B6:D6"/>
    <mergeCell ref="E6:F6"/>
    <mergeCell ref="G6:I6"/>
    <mergeCell ref="J6:L6"/>
    <mergeCell ref="B1:X1"/>
    <mergeCell ref="B3:X3"/>
    <mergeCell ref="B5:D5"/>
    <mergeCell ref="E5:F5"/>
    <mergeCell ref="G5:I5"/>
    <mergeCell ref="J5:L5"/>
    <mergeCell ref="M5:N5"/>
    <mergeCell ref="O5:Q5"/>
    <mergeCell ref="R5:T5"/>
  </mergeCells>
  <printOptions/>
  <pageMargins left="0.7874015748031497" right="0.3937007874015748" top="0.3937007874015748" bottom="0.3937007874015748" header="0.5118110236220472" footer="0.5118110236220472"/>
  <pageSetup fitToHeight="10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"ТФИ по Краснорскому краю"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Вершинская Анна Вячеславовна</dc:creator>
  <cp:keywords/>
  <dc:description/>
  <cp:lastModifiedBy>Smart Project</cp:lastModifiedBy>
  <cp:lastPrinted>2005-10-03T08:22:02Z</cp:lastPrinted>
  <dcterms:created xsi:type="dcterms:W3CDTF">2005-06-28T08:11:23Z</dcterms:created>
  <dcterms:modified xsi:type="dcterms:W3CDTF">2013-08-12T03:56:32Z</dcterms:modified>
  <cp:category/>
  <cp:version/>
  <cp:contentType/>
  <cp:contentStatus/>
</cp:coreProperties>
</file>